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6" windowHeight="11160" activeTab="3"/>
  </bookViews>
  <sheets>
    <sheet name="RESUMO" sheetId="1" r:id="rId1"/>
    <sheet name="SINTETICA" sheetId="2" r:id="rId2"/>
    <sheet name="CFF" sheetId="3" r:id="rId3"/>
    <sheet name="MC" sheetId="4" r:id="rId4"/>
    <sheet name="CCU" sheetId="6" r:id="rId5"/>
    <sheet name="BDI" sheetId="5" r:id="rId6"/>
  </sheets>
  <definedNames>
    <definedName name="_xlnm.Print_Area" localSheetId="5">'BDI'!$A$1:$E$52</definedName>
    <definedName name="_xlnm.Print_Area" localSheetId="2">'CFF'!$A$1:$E$42</definedName>
    <definedName name="_xlnm.Print_Titles" localSheetId="1">'SINTETICA'!$1:$9</definedName>
    <definedName name="_xlnm.Print_Titles" localSheetId="3">'MC'!$1:$7</definedName>
  </definedNames>
  <calcPr calcId="152511"/>
</workbook>
</file>

<file path=xl/sharedStrings.xml><?xml version="1.0" encoding="utf-8"?>
<sst xmlns="http://schemas.openxmlformats.org/spreadsheetml/2006/main" count="497" uniqueCount="247">
  <si>
    <t>B.D.I.</t>
  </si>
  <si>
    <t>CONSTRUÇÃO DE MURO NA CAMARA MUNICIPAL DE PIMENTA BUENO</t>
  </si>
  <si>
    <t>Desonerado: embutido nos preços unitário dos insumos de mão de obra, de acordo com as bases.</t>
  </si>
  <si>
    <t>Planilha Orçamentária Resumida</t>
  </si>
  <si>
    <t>Item</t>
  </si>
  <si>
    <t>Descrição</t>
  </si>
  <si>
    <t>Total</t>
  </si>
  <si>
    <t>Peso (%)</t>
  </si>
  <si>
    <t xml:space="preserve"> 1 </t>
  </si>
  <si>
    <t>SERVIÇOS PRELIMINARES</t>
  </si>
  <si>
    <t xml:space="preserve"> 2 </t>
  </si>
  <si>
    <t>REMOÇÃO E DEMOLIÇÃO</t>
  </si>
  <si>
    <t xml:space="preserve"> 3 </t>
  </si>
  <si>
    <t>MOVIMENTO DE TERRA</t>
  </si>
  <si>
    <t xml:space="preserve"> 4 </t>
  </si>
  <si>
    <t>INFRA ESTRUTURA</t>
  </si>
  <si>
    <t xml:space="preserve"> 5 </t>
  </si>
  <si>
    <t>SUPERESTRUTURA</t>
  </si>
  <si>
    <t xml:space="preserve"> 6 </t>
  </si>
  <si>
    <t>FECHAMENTO</t>
  </si>
  <si>
    <t xml:space="preserve"> 7 </t>
  </si>
  <si>
    <t>REVESTIMENTO</t>
  </si>
  <si>
    <t xml:space="preserve"> 8 </t>
  </si>
  <si>
    <t>ESQUADRIAS E FERRAGENS</t>
  </si>
  <si>
    <t xml:space="preserve"> 9 </t>
  </si>
  <si>
    <t>PAVIMENTAÇÃO</t>
  </si>
  <si>
    <t xml:space="preserve"> 10 </t>
  </si>
  <si>
    <t>OUTROS</t>
  </si>
  <si>
    <t>Total sem BDI</t>
  </si>
  <si>
    <t>Total do BDI</t>
  </si>
  <si>
    <t>Total Geral</t>
  </si>
  <si>
    <t>Orçamento Sintética</t>
  </si>
  <si>
    <t>Código</t>
  </si>
  <si>
    <t>Banco</t>
  </si>
  <si>
    <t>Und</t>
  </si>
  <si>
    <t>Quant.</t>
  </si>
  <si>
    <t>Valor Unit</t>
  </si>
  <si>
    <t xml:space="preserve"> 1.1 </t>
  </si>
  <si>
    <t xml:space="preserve"> 74209/001 </t>
  </si>
  <si>
    <t>SINAPI</t>
  </si>
  <si>
    <t>PLACA DE OBRA EM CHAPA DE ACO GALVANIZADO</t>
  </si>
  <si>
    <t>m²</t>
  </si>
  <si>
    <t xml:space="preserve"> 1.2 </t>
  </si>
  <si>
    <t xml:space="preserve"> 93208 </t>
  </si>
  <si>
    <t>EXECUÇÃO DE ALMOXARIFADO EM CANTEIRO DE OBRA EM CHAPA DE MADEIRA COMPENSADA, INCLUSO PRATELEIRAS. AF_02/2016</t>
  </si>
  <si>
    <t xml:space="preserve"> 2.1 </t>
  </si>
  <si>
    <t xml:space="preserve"> 97622 </t>
  </si>
  <si>
    <t>DEMOLIÇÃO DE ALVENARIA DE BLOCO FURADO, DE FORMA MANUAL, SEM REAPROVEITAMENTO. AF_12/2017</t>
  </si>
  <si>
    <t>m³</t>
  </si>
  <si>
    <t xml:space="preserve"> 2.2 </t>
  </si>
  <si>
    <t xml:space="preserve"> 97627 </t>
  </si>
  <si>
    <t>DEMOLIÇÃO DE PILARES E VIGAS EM CONCRETO ARMADO, DE FORMA MECANIZADA COM MARTELETE, SEM REAPROVEITAMENTO. AF_12/2017</t>
  </si>
  <si>
    <t xml:space="preserve"> 2.3 </t>
  </si>
  <si>
    <t xml:space="preserve"> 120521/001 </t>
  </si>
  <si>
    <t>Próprio</t>
  </si>
  <si>
    <t>REMOÇÃO MANUAL DE PORTÃO METÁLICO FIXADO EM CONCRETO, COM REAPROVEITAMENTO.</t>
  </si>
  <si>
    <t xml:space="preserve"> 3.1 </t>
  </si>
  <si>
    <t xml:space="preserve"> 96522 </t>
  </si>
  <si>
    <t>ESCAVAÇÃO MANUAL PARA BLOCO DE COROAMENTO OU SAPATA, SEM PREVISÃO DE FÔRMA. AF_06/2017</t>
  </si>
  <si>
    <t xml:space="preserve"> 3.2 </t>
  </si>
  <si>
    <t xml:space="preserve"> 96527 </t>
  </si>
  <si>
    <t>ESCAVAÇÃO MANUAL DE VALA PARA VIGA BALDRAME, COM PREVISÃO DE FÔRMA. AF_06/2017</t>
  </si>
  <si>
    <t xml:space="preserve"> 3.3 </t>
  </si>
  <si>
    <t xml:space="preserve"> 93382 </t>
  </si>
  <si>
    <t>REATERRO MANUAL DE VALAS COM COMPACTAÇÃO MECANIZADA. AF_04/2016</t>
  </si>
  <si>
    <t xml:space="preserve"> 4.1 </t>
  </si>
  <si>
    <t xml:space="preserve"> 94965 </t>
  </si>
  <si>
    <t>CONCRETO FCK = 25MPA, TRAÇO 1:2,3:2,7 (CIMENTO/ AREIA MÉDIA/ BRITA 1)  - PREPARO MECÂNICO COM BETONEIRA 400 L. AF_07/2016</t>
  </si>
  <si>
    <t xml:space="preserve"> 4.2 </t>
  </si>
  <si>
    <t xml:space="preserve"> 96543 </t>
  </si>
  <si>
    <t>ARMAÇÃO DE BLOCO, VIGA BALDRAME E SAPATA UTILIZANDO AÇO CA-60 DE 5 MM - MONTAGEM. AF_06/2017</t>
  </si>
  <si>
    <t>KG</t>
  </si>
  <si>
    <t xml:space="preserve"> 4.3 </t>
  </si>
  <si>
    <t xml:space="preserve"> 96544 </t>
  </si>
  <si>
    <t>ARMAÇÃO DE BLOCO, VIGA BALDRAME OU SAPATA UTILIZANDO AÇO CA-50 DE 6,3 MM - MONTAGEM. AF_06/2017</t>
  </si>
  <si>
    <t xml:space="preserve"> 4.4 </t>
  </si>
  <si>
    <t xml:space="preserve"> 96545 </t>
  </si>
  <si>
    <t>ARMAÇÃO DE BLOCO, VIGA BALDRAME OU SAPATA UTILIZANDO AÇO CA-50 DE 8 MM - MONTAGEM. AF_06/2017</t>
  </si>
  <si>
    <t xml:space="preserve"> 4.5 </t>
  </si>
  <si>
    <t xml:space="preserve"> 96536 </t>
  </si>
  <si>
    <t>FABRICAÇÃO, MONTAGEM E DESMONTAGEM DE FÔRMA PARA VIGA BALDRAME, EM MADEIRA SERRADA, E=25 MM, 4 UTILIZAÇÕES. AF_06/2017 - (INCLUSIVE PILAR DE ARRANQUE)</t>
  </si>
  <si>
    <t xml:space="preserve"> 4.6 </t>
  </si>
  <si>
    <t xml:space="preserve"> 92873 </t>
  </si>
  <si>
    <t>LANÇAMENTO COM USO DE BALDES, ADENSAMENTO E ACABAMENTO DE CONCRETO EM ESTRUTURAS. AF_12/2015</t>
  </si>
  <si>
    <t xml:space="preserve"> 4.7 </t>
  </si>
  <si>
    <t xml:space="preserve"> 87501 </t>
  </si>
  <si>
    <t>ALVENARIA DE VEDAÇÃO DE BLOCOS CERÂMICOS FURADOS NA HORIZONTAL DE 14X9X19CM (ESPESSURA 14CM, BLOCO DEITADO) DE PAREDES COM ÁREA LÍQUIDA MENOR QUE 6M² SEM VÃOS E ARGAMASSA DE ASSENTAMENTO COM PREPARO EM BETONEIRA. AF_06/2014 - (ALVENARIA DE EMBASAMENTO)</t>
  </si>
  <si>
    <t xml:space="preserve"> 5.1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</si>
  <si>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</si>
  <si>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</si>
  <si>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5.2 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</si>
  <si>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</si>
  <si>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</si>
  <si>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5.3 </t>
  </si>
  <si>
    <t xml:space="preserve"> 92413 </t>
  </si>
  <si>
    <t>MONTAGEM E DESMONTAGEM DE FÔRMA DE PILARES RETANGULARES E ESTRUTURAS SIMILARES, PÉ-DIREITO SIMPLES, EM MADEIRA SERRADA, 4 UTILIZAÇÕES. AF_09/2020</t>
  </si>
  <si>
    <t xml:space="preserve"> 5.4 </t>
  </si>
  <si>
    <t xml:space="preserve"> 5.5 </t>
  </si>
  <si>
    <t xml:space="preserve"> 6.1 </t>
  </si>
  <si>
    <t xml:space="preserve"> 87507 </t>
  </si>
  <si>
    <t>ALVENARIA DE VEDAÇÃO DE BLOCOS CERÂMICOS FURADOS NA HORIZONTAL DE 9X14X19CM (ESPESSURA 9CM) DE PAREDES COM ÁREA LÍQUIDA MAIOR OU IGUAL A 6M² SEM VÃOS E ARGAMASSA DE ASSENTAMENTO COM PREPARO EM BETONEIRA. AF_06/2014</t>
  </si>
  <si>
    <t xml:space="preserve"> 7.1 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</si>
  <si>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</si>
  <si>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</si>
  <si>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 xml:space="preserve"> 7.2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</si>
  <si>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</si>
  <si>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</si>
  <si>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8.1 </t>
  </si>
  <si>
    <t xml:space="preserve"> 9.1 </t>
  </si>
  <si>
    <t xml:space="preserve"> 97639 </t>
  </si>
  <si>
    <t>REMOÇÃO DE PLACAS E PILARETES DE CONCRETO, DE FORMA MANUAL, SEM REAPROVEITAMENTO. AF_12/2017</t>
  </si>
  <si>
    <t xml:space="preserve"> 9.2 </t>
  </si>
  <si>
    <t xml:space="preserve"> 97084 </t>
  </si>
  <si>
    <t>COMPACTAÇÃO MECÂNICA DE SOLO PARA EXECUÇÃO DE RADIER, COM COMPACTADOR DE SOLOS TIPO PLACA VIBRATÓRIA. AF_09/2017</t>
  </si>
  <si>
    <t xml:space="preserve"> 9.3 </t>
  </si>
  <si>
    <t xml:space="preserve"> 94998 </t>
  </si>
  <si>
    <t>EXECUÇÃO DE PASSEIO (CALÇADA) OU PISO DE CONCRETO COM CONCRETO MOLDADO IN LOCO, FEITO EM OBRA, ACABAMENTO CONVENCIONAL, ESPESSURA 12 CM, ARMADO. AF_07/2016</t>
  </si>
  <si>
    <t xml:space="preserve"> 10.1 </t>
  </si>
  <si>
    <t xml:space="preserve"> 94231 </t>
  </si>
  <si>
    <t>RUFO EM CHAPA DE AÇO GALVANIZADO NÚMERO 24, CORTE DE 25 CM, INCLUSO TRANSPORTE VERTICAL. AF_07/2019</t>
  </si>
  <si>
    <t>M</t>
  </si>
  <si>
    <t xml:space="preserve"> 10.2 </t>
  </si>
  <si>
    <t xml:space="preserve"> 88485 </t>
  </si>
  <si>
    <t>APLICAÇÃO DE FUNDO SELADOR ACRÍLICO EM PAREDES, UMA DEMÃO. AF_06/2014</t>
  </si>
  <si>
    <t xml:space="preserve"> 10.3 </t>
  </si>
  <si>
    <t xml:space="preserve"> 88489 </t>
  </si>
  <si>
    <t>APLICAÇÃO MANUAL DE PINTURA COM TINTA LÁTEX ACRÍLICA EM PAREDES, DUAS DEMÃOS. AF_06/2014</t>
  </si>
  <si>
    <t>Cronograma Físico e Financeiro</t>
  </si>
  <si>
    <t>Total Por Etapa</t>
  </si>
  <si>
    <t>30 DIAS</t>
  </si>
  <si>
    <t>60 DIAS</t>
  </si>
  <si>
    <t>Memória de Cálculo</t>
  </si>
  <si>
    <t xml:space="preserve"> 12,09</t>
  </si>
  <si>
    <t xml:space="preserve"> = 38,58-5,00=33,58M
33,58*2,40=80,59M²
80,59*0,15=12,09M³</t>
  </si>
  <si>
    <t xml:space="preserve"> 2,14</t>
  </si>
  <si>
    <t xml:space="preserve"> = pilares &gt; 0,09*0,25*3,50 *10 = 0,7875
baldrame &gt; 38,58*0,25*0,14 = 1,3503
0,7875 + 1,3503 = 2,14m³</t>
  </si>
  <si>
    <t xml:space="preserve"> 10,0</t>
  </si>
  <si>
    <t xml:space="preserve"> = 3,00*2,00 = 6,00
2,00*2,00 = 4,00
6,00+4,00 = 10,00m²</t>
  </si>
  <si>
    <t xml:space="preserve"> 6,93</t>
  </si>
  <si>
    <t xml:space="preserve"> = 0,70*0,55*1,50*12=</t>
  </si>
  <si>
    <t xml:space="preserve"> 3,47</t>
  </si>
  <si>
    <t xml:space="preserve"> = 38,58*0,30*0,30=</t>
  </si>
  <si>
    <t xml:space="preserve"> 6,99</t>
  </si>
  <si>
    <t xml:space="preserve"> = VOLUME DE CONCRETO USADO NA
INFRAESTRUTURA CONFORME MEMÓRIA 
DE CÁLCULO DO ITEM 4.1 = 3,41m³
6,93+3,47-3,41 =
</t>
  </si>
  <si>
    <t xml:space="preserve"> 3,41</t>
  </si>
  <si>
    <t xml:space="preserve"> = SAPATAS &gt; 0,55*0,70*0,25*12=1,155
PILAR DE ARRANQUE &gt; 0,14*0,30*1,25*12=0,63
VIGA BALDRAME &gt; 38,58*0,14*0,30=1,62
1,155+0,63+1,62=</t>
  </si>
  <si>
    <t xml:space="preserve"> 50,89</t>
  </si>
  <si>
    <t xml:space="preserve"> = BALDRAME:
38,58/0,16=242 UND
242*0,83=200,86M
200,86*0,154=30,93KG
30,93KG+10% = 34,02KG
PILAR DE ARRANQUE:
(1,20*12)/0,12=120UND
120*0,83=99,60M
99,60*0,154=15,34KG
15,34+10%=16,87KG
34,02KG+16,87KG=
</t>
  </si>
  <si>
    <t xml:space="preserve"> 36,87</t>
  </si>
  <si>
    <t xml:space="preserve"> = 0,75*8+0,90*6=11,40M
11,40*12=136,80M
136,80*0,245=33,52KG
33,52KG+10%=</t>
  </si>
  <si>
    <t xml:space="preserve"> 67,05</t>
  </si>
  <si>
    <t xml:space="preserve"> = 38,58*4=154,32M
154,32*0,395=60,96KG
60,96KG+10%=</t>
  </si>
  <si>
    <t xml:space="preserve"> 41,4</t>
  </si>
  <si>
    <t xml:space="preserve"> = 38,58*0,35*2=27,00M²
12*1,25*0,96=14,40M²
27+14,40=</t>
  </si>
  <si>
    <t xml:space="preserve"> = MESMO QUANTITATIVO DO ITEM 4.1</t>
  </si>
  <si>
    <t xml:space="preserve"> 11,57</t>
  </si>
  <si>
    <t xml:space="preserve"> = 38,58*0,30=</t>
  </si>
  <si>
    <t xml:space="preserve"> 189,43</t>
  </si>
  <si>
    <t xml:space="preserve"> = PILARES:
2,60*4*12=124,80M
124,80*0,617=77,00
77,00+10%= 84,70KG
RESPALDO:
38,58*4=154,32M
154,32*0,617=95,21KG
95,21+10%= 104,73KG
84,70KG+104,73KG=</t>
  </si>
  <si>
    <t xml:space="preserve"> 80,58</t>
  </si>
  <si>
    <t xml:space="preserve"> = PILARES:
2,60/12=22UND
22*12=264UND
364*0,83=219,12M
219,12*0,154=33,74KG
33,74KG+10%=37,12KG
RESPALDO:
32,58/8=407UND
407*0,63 = 256,57M
256,57*0,154=39,51KG
39,51KG+10%=43,46KG
37,12KG+43,46KG=</t>
  </si>
  <si>
    <t xml:space="preserve"> 41,25</t>
  </si>
  <si>
    <t xml:space="preserve"> = 0,40*2,60*2*12=24,96M²
0,25*32,58*2 = 16,29M²
24,96M²+16,29M²=</t>
  </si>
  <si>
    <t xml:space="preserve"> 2,22</t>
  </si>
  <si>
    <t xml:space="preserve"> = PILARES 0,30*0,14*2,60*12=1,31M³
RESPALDO 0,20*0,14*32,58=0,91M³
1,31M³+0,91M³=2,22M³</t>
  </si>
  <si>
    <t xml:space="preserve"> = MESMO QUANTITATIVO DO ITEM 5.4</t>
  </si>
  <si>
    <t xml:space="preserve"> 84,71</t>
  </si>
  <si>
    <t xml:space="preserve"> = 38,58-4,00-2,00=32,58
32,58*2,60=</t>
  </si>
  <si>
    <t xml:space="preserve"> 169,42</t>
  </si>
  <si>
    <t xml:space="preserve"> = 84,71*2=</t>
  </si>
  <si>
    <t xml:space="preserve"> = MESMO QUANTITATIVO DO ITEM 7.1</t>
  </si>
  <si>
    <t xml:space="preserve"> 32,58</t>
  </si>
  <si>
    <t xml:space="preserve"> = 38,58-4,00-2,00=</t>
  </si>
  <si>
    <t>COMPOSIÇÃO ANALÍTICA DO BDI - CONSTRUÇÃO DE EDIFÍCIOS</t>
  </si>
  <si>
    <t>VALORES DE BDI POR TIPO DE OBRA %</t>
  </si>
  <si>
    <t>TIPO DE OBRA</t>
  </si>
  <si>
    <t>1 Quartil</t>
  </si>
  <si>
    <t>Médio</t>
  </si>
  <si>
    <t>3 Quartil</t>
  </si>
  <si>
    <t>Construção de Edifícios</t>
  </si>
  <si>
    <t>DESCRIÇÃO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</si>
  <si>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</si>
  <si>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</si>
  <si>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</si>
  <si>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</si>
  <si>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</si>
  <si>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</si>
  <si>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</si>
  <si>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</si>
  <si>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</si>
  <si>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</si>
  <si>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r>
      <t xml:space="preserve">Tributos </t>
    </r>
    <r>
      <rPr>
        <b/>
        <i/>
        <sz val="11"/>
        <rFont val="Arial"/>
        <family val="2"/>
      </rPr>
      <t>(soma dos itens abaixo)</t>
    </r>
  </si>
  <si>
    <t>COFINS</t>
  </si>
  <si>
    <t>PIS</t>
  </si>
  <si>
    <t>ISSQN (**)</t>
  </si>
  <si>
    <t>TOTAL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</si>
  <si>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</si>
  <si>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</si>
  <si>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</si>
  <si>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</si>
  <si>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</si>
  <si>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</si>
  <si>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</si>
  <si>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</si>
  <si>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</si>
  <si>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</si>
  <si>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</si>
  <si>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r>
      <t xml:space="preserve">Conforme esse Acórdão, o valor final do BDI também deverá obedecer à faixa de variação abaixo, considerando os custos dos serviços </t>
    </r>
    <r>
      <rPr>
        <b/>
        <sz val="12"/>
        <rFont val="Arial"/>
        <family val="2"/>
      </rPr>
      <t>sem desoneração</t>
    </r>
    <r>
      <rPr>
        <sz val="12"/>
        <rFont val="Arial"/>
        <family val="2"/>
      </rPr>
      <t xml:space="preserve"> dos encargos sociais:</t>
    </r>
  </si>
  <si>
    <t>VALORES DE BDI POR TIPO DE OBRA</t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</si>
  <si>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>, deverá ser incluído no item taxa de tributos o percentual de</t>
    </r>
    <r>
      <rPr>
        <b/>
        <sz val="12"/>
        <color indexed="8"/>
        <rFont val="Arial"/>
        <family val="2"/>
      </rPr>
      <t xml:space="preserve"> 2% </t>
    </r>
    <r>
      <rPr>
        <sz val="12"/>
        <color indexed="8"/>
        <rFont val="Arial"/>
        <family val="2"/>
      </rPr>
      <t xml:space="preserve">referente à contribuição previdenciária e recalculado o BDI. </t>
    </r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</si>
  <si>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</si>
  <si>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r>
      <t>Tributos (</t>
    </r>
    <r>
      <rPr>
        <b/>
        <i/>
        <sz val="12"/>
        <rFont val="Arial"/>
        <family val="2"/>
      </rPr>
      <t>Confins, PIS e ISSQN) + 4,5% INSS</t>
    </r>
  </si>
  <si>
    <t xml:space="preserve"> = CONFORME ÁREA DEMARCADA EM PROJETO</t>
  </si>
  <si>
    <t>Obra:</t>
  </si>
  <si>
    <t>Bancos:</t>
  </si>
  <si>
    <t>Encargos Sociais:</t>
  </si>
  <si>
    <t>VALOR SEM BDI</t>
  </si>
  <si>
    <t>VALOR DO BDI</t>
  </si>
  <si>
    <t>VALOR COM BDI</t>
  </si>
  <si>
    <t>Planilha Orçamentária Analítica</t>
  </si>
  <si>
    <t>Tipo</t>
  </si>
  <si>
    <t>Composição</t>
  </si>
  <si>
    <t>Composição Auxiliar</t>
  </si>
  <si>
    <t>SEDI - SERVIÇOS DIVERSOS</t>
  </si>
  <si>
    <t>H</t>
  </si>
  <si>
    <t xml:space="preserve"> 88316 </t>
  </si>
  <si>
    <t>SERVENTE COM ENCARGOS COMPLEMENTARES</t>
  </si>
  <si>
    <t>MO sem LS =&gt;</t>
  </si>
  <si>
    <t>LS =&gt;</t>
  </si>
  <si>
    <t>MO com LS =&gt;</t>
  </si>
  <si>
    <t>Quant. =&gt;</t>
  </si>
  <si>
    <t>Preço Total =&gt;</t>
  </si>
  <si>
    <t>ESQV - ESQUADRIAS/FERRAGENS/VIDROS</t>
  </si>
  <si>
    <t xml:space="preserve"> 88309 </t>
  </si>
  <si>
    <t>PEDREIRO COM ENCARGOS COMPLEMENTARES</t>
  </si>
  <si>
    <t xml:space="preserve"> =1,50*2,00</t>
  </si>
  <si>
    <t>SINAPI - 03/2021 - Rondônia /// SBC - 05/2021 - Rondônia /// ORSE - 12/2020 - Rondônia</t>
  </si>
  <si>
    <t xml:space="preserve"> = 2,00*1,00</t>
  </si>
  <si>
    <t>PORCENTAGEM MENSAL</t>
  </si>
  <si>
    <t>PORCENTAGEM ACUMULADA</t>
  </si>
  <si>
    <t>CUSTO MENSAL SEM BDI</t>
  </si>
  <si>
    <t>CUSTO ACUMULADO SEM BDI</t>
  </si>
  <si>
    <t>CUSTO ACUMULADO COM BDI</t>
  </si>
  <si>
    <t>Porta/portão de correr em tela ondulada de aço galvanizado, sob medida - (para um portão de 2,30x260m e outro de 4,30x2,60m)</t>
  </si>
  <si>
    <t>24.02.280</t>
  </si>
  <si>
    <t>CPOS</t>
  </si>
  <si>
    <t>PORTÃO DE ENTRADA DOS PEDESTRES - 2,30 x 260 m
PORTÃO DE ENTRADA DA GARAGEM - 4,30 x 2,60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</si>
</sst>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%"/>
    <numFmt numFmtId="165" formatCode="&quot;R$&quot;\ #,##0.00"/>
    <numFmt numFmtId="166" formatCode="#,##0.0000000"/>
    <numFmt numFmtId="167" formatCode="0.0"/>
    <numFmt numFmtId="168" formatCode="0.0000%"/>
    <numFmt numFmtId="169" formatCode="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8" tint="0.799979984760284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rgb="FF000000"/>
      </top>
      <bottom/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medium">
        <color theme="8" tint="0.7999799847602844"/>
      </left>
      <right/>
      <top style="medium">
        <color theme="8" tint="0.7999799847602844"/>
      </top>
      <bottom style="medium">
        <color theme="8" tint="0.7999799847602844"/>
      </bottom>
    </border>
    <border>
      <left/>
      <right/>
      <top style="medium">
        <color theme="8" tint="0.7999799847602844"/>
      </top>
      <bottom style="medium">
        <color theme="8" tint="0.7999799847602844"/>
      </bottom>
    </border>
    <border>
      <left/>
      <right style="medium">
        <color theme="8" tint="0.7999799847602844"/>
      </right>
      <top style="medium">
        <color theme="8" tint="0.7999799847602844"/>
      </top>
      <bottom style="medium">
        <color theme="8" tint="0.7999799847602844"/>
      </bottom>
    </border>
    <border>
      <left/>
      <right/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ck">
        <color rgb="FFC00000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 style="thin">
        <color theme="8" tint="0.7999799847602844"/>
      </left>
      <right style="thin">
        <color theme="8" tint="0.7999799847602844"/>
      </right>
      <top style="thick">
        <color rgb="FFC00000"/>
      </top>
      <bottom style="thin">
        <color theme="8" tint="0.7999799847602844"/>
      </bottom>
    </border>
    <border>
      <left/>
      <right/>
      <top/>
      <bottom style="thin">
        <color rgb="FFCCCCCC"/>
      </bottom>
    </border>
    <border>
      <left/>
      <right/>
      <top/>
      <bottom style="thick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6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10" fillId="0" borderId="3" xfId="0" applyFont="1" applyBorder="1"/>
    <xf numFmtId="0" fontId="10" fillId="0" borderId="0" xfId="0" applyFont="1"/>
    <xf numFmtId="0" fontId="2" fillId="2" borderId="4" xfId="0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2" fontId="10" fillId="0" borderId="6" xfId="0" applyNumberFormat="1" applyFont="1" applyBorder="1" applyAlignment="1">
      <alignment wrapText="1"/>
    </xf>
    <xf numFmtId="2" fontId="10" fillId="3" borderId="7" xfId="0" applyNumberFormat="1" applyFont="1" applyFill="1" applyBorder="1" applyAlignment="1">
      <alignment wrapText="1"/>
    </xf>
    <xf numFmtId="2" fontId="10" fillId="0" borderId="8" xfId="0" applyNumberFormat="1" applyFont="1" applyBorder="1" applyAlignment="1">
      <alignment wrapText="1"/>
    </xf>
    <xf numFmtId="2" fontId="10" fillId="3" borderId="9" xfId="0" applyNumberFormat="1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2" fontId="2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10" fillId="0" borderId="0" xfId="0" applyNumberFormat="1" applyFont="1"/>
    <xf numFmtId="2" fontId="0" fillId="0" borderId="0" xfId="0" applyNumberFormat="1"/>
    <xf numFmtId="0" fontId="10" fillId="0" borderId="13" xfId="0" applyFont="1" applyBorder="1"/>
    <xf numFmtId="0" fontId="10" fillId="0" borderId="13" xfId="0" applyFont="1" applyBorder="1" applyAlignment="1">
      <alignment horizontal="justify"/>
    </xf>
    <xf numFmtId="0" fontId="13" fillId="3" borderId="13" xfId="0" applyFont="1" applyFill="1" applyBorder="1"/>
    <xf numFmtId="0" fontId="13" fillId="3" borderId="3" xfId="0" applyFont="1" applyFill="1" applyBorder="1"/>
    <xf numFmtId="0" fontId="1" fillId="0" borderId="0" xfId="0" applyFont="1"/>
    <xf numFmtId="0" fontId="13" fillId="3" borderId="3" xfId="0" applyFont="1" applyFill="1" applyBorder="1" applyAlignment="1">
      <alignment wrapText="1"/>
    </xf>
    <xf numFmtId="0" fontId="0" fillId="0" borderId="13" xfId="0" applyBorder="1"/>
    <xf numFmtId="0" fontId="0" fillId="0" borderId="3" xfId="0" applyBorder="1"/>
    <xf numFmtId="0" fontId="9" fillId="0" borderId="13" xfId="0" applyFont="1" applyBorder="1" applyAlignment="1">
      <alignment horizontal="justify"/>
    </xf>
    <xf numFmtId="10" fontId="9" fillId="0" borderId="2" xfId="0" applyNumberFormat="1" applyFont="1" applyBorder="1" applyAlignment="1">
      <alignment horizontal="center" vertical="top" wrapText="1"/>
    </xf>
    <xf numFmtId="0" fontId="8" fillId="3" borderId="14" xfId="0" applyFont="1" applyFill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0" fontId="7" fillId="0" borderId="17" xfId="0" applyFont="1" applyBorder="1"/>
    <xf numFmtId="2" fontId="17" fillId="0" borderId="18" xfId="0" applyNumberFormat="1" applyFont="1" applyBorder="1"/>
    <xf numFmtId="2" fontId="17" fillId="0" borderId="19" xfId="0" applyNumberFormat="1" applyFont="1" applyBorder="1"/>
    <xf numFmtId="0" fontId="10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0" fillId="4" borderId="0" xfId="0" applyFont="1" applyFill="1" applyAlignment="1">
      <alignment horizontal="center" vertical="top" wrapText="1"/>
    </xf>
    <xf numFmtId="0" fontId="20" fillId="4" borderId="0" xfId="0" applyFont="1" applyFill="1" applyAlignment="1">
      <alignment horizontal="right" vertical="top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4" borderId="20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Alignment="1">
      <alignment horizontal="right" vertical="center" wrapText="1"/>
    </xf>
    <xf numFmtId="0" fontId="19" fillId="4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4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right" vertical="center" wrapText="1"/>
    </xf>
    <xf numFmtId="165" fontId="22" fillId="0" borderId="0" xfId="0" applyNumberFormat="1" applyFont="1" applyAlignment="1">
      <alignment vertical="center"/>
    </xf>
    <xf numFmtId="165" fontId="20" fillId="4" borderId="20" xfId="0" applyNumberFormat="1" applyFont="1" applyFill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/>
    </xf>
    <xf numFmtId="165" fontId="24" fillId="0" borderId="22" xfId="0" applyNumberFormat="1" applyFont="1" applyBorder="1" applyAlignment="1">
      <alignment vertical="center"/>
    </xf>
    <xf numFmtId="164" fontId="24" fillId="0" borderId="23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0" fillId="4" borderId="0" xfId="0" applyFont="1" applyFill="1" applyAlignment="1">
      <alignment vertical="top" wrapText="1"/>
    </xf>
    <xf numFmtId="0" fontId="23" fillId="5" borderId="20" xfId="0" applyFont="1" applyFill="1" applyBorder="1" applyAlignment="1">
      <alignment horizontal="left" vertical="top" wrapText="1"/>
    </xf>
    <xf numFmtId="0" fontId="23" fillId="5" borderId="20" xfId="0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center" vertical="top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164" fontId="23" fillId="0" borderId="2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3" fillId="5" borderId="24" xfId="0" applyFont="1" applyFill="1" applyBorder="1" applyAlignment="1">
      <alignment horizontal="center" vertical="top" wrapText="1"/>
    </xf>
    <xf numFmtId="0" fontId="23" fillId="5" borderId="24" xfId="0" applyFont="1" applyFill="1" applyBorder="1" applyAlignment="1">
      <alignment horizontal="left" vertical="top" wrapText="1"/>
    </xf>
    <xf numFmtId="166" fontId="23" fillId="5" borderId="20" xfId="0" applyNumberFormat="1" applyFont="1" applyFill="1" applyBorder="1" applyAlignment="1">
      <alignment horizontal="center" vertical="top" wrapText="1"/>
    </xf>
    <xf numFmtId="4" fontId="23" fillId="5" borderId="20" xfId="0" applyNumberFormat="1" applyFont="1" applyFill="1" applyBorder="1" applyAlignment="1">
      <alignment horizontal="center" vertical="top" wrapText="1"/>
    </xf>
    <xf numFmtId="0" fontId="19" fillId="6" borderId="20" xfId="0" applyFont="1" applyFill="1" applyBorder="1" applyAlignment="1">
      <alignment horizontal="center" vertical="top" wrapText="1"/>
    </xf>
    <xf numFmtId="0" fontId="19" fillId="6" borderId="20" xfId="0" applyFont="1" applyFill="1" applyBorder="1" applyAlignment="1">
      <alignment horizontal="left" vertical="top" wrapText="1"/>
    </xf>
    <xf numFmtId="166" fontId="19" fillId="6" borderId="20" xfId="0" applyNumberFormat="1" applyFont="1" applyFill="1" applyBorder="1" applyAlignment="1">
      <alignment horizontal="center" vertical="top" wrapText="1"/>
    </xf>
    <xf numFmtId="4" fontId="19" fillId="6" borderId="2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horizontal="right" vertical="top" wrapText="1"/>
    </xf>
    <xf numFmtId="4" fontId="19" fillId="4" borderId="0" xfId="0" applyNumberFormat="1" applyFont="1" applyFill="1" applyAlignment="1">
      <alignment horizontal="center" vertical="top" wrapText="1"/>
    </xf>
    <xf numFmtId="166" fontId="20" fillId="4" borderId="0" xfId="0" applyNumberFormat="1" applyFont="1" applyFill="1" applyAlignment="1">
      <alignment horizontal="center" vertical="top" wrapText="1"/>
    </xf>
    <xf numFmtId="4" fontId="20" fillId="4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2" fontId="22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2" fontId="20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0" fontId="9" fillId="0" borderId="0" xfId="0" applyFont="1" applyAlignment="1">
      <alignment horizontal="left" wrapText="1"/>
    </xf>
    <xf numFmtId="0" fontId="17" fillId="0" borderId="0" xfId="0" applyFont="1"/>
    <xf numFmtId="10" fontId="19" fillId="4" borderId="0" xfId="20" applyNumberFormat="1" applyFont="1" applyFill="1" applyAlignment="1">
      <alignment horizontal="left" vertical="center" wrapText="1"/>
    </xf>
    <xf numFmtId="10" fontId="22" fillId="0" borderId="0" xfId="20" applyNumberFormat="1" applyFont="1" applyFill="1" applyAlignment="1">
      <alignment horizontal="left" vertical="center"/>
    </xf>
    <xf numFmtId="10" fontId="0" fillId="0" borderId="0" xfId="20" applyNumberFormat="1" applyFont="1" applyAlignment="1">
      <alignment horizontal="left" vertical="center"/>
    </xf>
    <xf numFmtId="10" fontId="0" fillId="0" borderId="0" xfId="20" applyNumberFormat="1" applyFont="1" applyFill="1" applyAlignment="1">
      <alignment horizontal="left" vertical="center"/>
    </xf>
    <xf numFmtId="9" fontId="22" fillId="0" borderId="0" xfId="20" applyFont="1" applyAlignment="1">
      <alignment horizontal="center"/>
    </xf>
    <xf numFmtId="10" fontId="22" fillId="0" borderId="0" xfId="2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9" fontId="0" fillId="0" borderId="0" xfId="20" applyFont="1" applyFill="1" applyBorder="1" applyAlignment="1">
      <alignment vertical="center"/>
    </xf>
    <xf numFmtId="9" fontId="5" fillId="0" borderId="0" xfId="20" applyFont="1" applyFill="1" applyBorder="1" applyAlignment="1">
      <alignment horizontal="center" vertical="center" wrapText="1"/>
    </xf>
    <xf numFmtId="165" fontId="5" fillId="0" borderId="0" xfId="20" applyNumberFormat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2" fontId="20" fillId="0" borderId="25" xfId="0" applyNumberFormat="1" applyFont="1" applyFill="1" applyBorder="1" applyAlignment="1">
      <alignment horizontal="center" vertical="center" wrapText="1"/>
    </xf>
    <xf numFmtId="165" fontId="20" fillId="0" borderId="25" xfId="0" applyNumberFormat="1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left" vertical="center" wrapText="1"/>
    </xf>
    <xf numFmtId="2" fontId="21" fillId="7" borderId="25" xfId="0" applyNumberFormat="1" applyFont="1" applyFill="1" applyBorder="1" applyAlignment="1">
      <alignment horizontal="center" vertical="center" wrapText="1"/>
    </xf>
    <xf numFmtId="165" fontId="21" fillId="7" borderId="25" xfId="0" applyNumberFormat="1" applyFont="1" applyFill="1" applyBorder="1" applyAlignment="1">
      <alignment horizontal="center" vertical="center" wrapText="1"/>
    </xf>
    <xf numFmtId="164" fontId="21" fillId="7" borderId="25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center" vertical="center" wrapText="1"/>
    </xf>
    <xf numFmtId="165" fontId="23" fillId="0" borderId="25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/>
    </xf>
    <xf numFmtId="2" fontId="20" fillId="0" borderId="27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165" fontId="20" fillId="0" borderId="27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165" fontId="3" fillId="4" borderId="29" xfId="0" applyNumberFormat="1" applyFont="1" applyFill="1" applyBorder="1" applyAlignment="1">
      <alignment horizontal="center" vertical="center" wrapText="1"/>
    </xf>
    <xf numFmtId="168" fontId="3" fillId="4" borderId="29" xfId="20" applyNumberFormat="1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10" fontId="0" fillId="0" borderId="25" xfId="20" applyNumberFormat="1" applyFont="1" applyFill="1" applyBorder="1" applyAlignment="1">
      <alignment horizontal="center" vertical="center"/>
    </xf>
    <xf numFmtId="9" fontId="5" fillId="0" borderId="25" xfId="2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vertical="center"/>
    </xf>
    <xf numFmtId="9" fontId="5" fillId="0" borderId="30" xfId="20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9" fontId="5" fillId="0" borderId="33" xfId="2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36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69" fontId="23" fillId="0" borderId="2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4</xdr:row>
      <xdr:rowOff>9525</xdr:rowOff>
    </xdr:from>
    <xdr:to>
      <xdr:col>1</xdr:col>
      <xdr:colOff>3133725</xdr:colOff>
      <xdr:row>6</xdr:row>
      <xdr:rowOff>161925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057275"/>
          <a:ext cx="155257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2838450</xdr:colOff>
      <xdr:row>27</xdr:row>
      <xdr:rowOff>114300</xdr:rowOff>
    </xdr:from>
    <xdr:to>
      <xdr:col>2</xdr:col>
      <xdr:colOff>638175</xdr:colOff>
      <xdr:row>31</xdr:row>
      <xdr:rowOff>76200</xdr:rowOff>
    </xdr:to>
    <xdr:sp macro="" textlink="">
      <xdr:nvSpPr>
        <xdr:cNvPr id="4" name="CaixaDeTexto 3"/>
        <xdr:cNvSpPr txBox="1"/>
      </xdr:nvSpPr>
      <xdr:spPr>
        <a:xfrm>
          <a:off x="4086225" y="5486400"/>
          <a:ext cx="23717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>
              <a:latin typeface="Century Gothic" panose="020B0502020202020204" pitchFamily="34" charset="0"/>
            </a:rPr>
            <a:t>_____________________________________</a:t>
          </a:r>
        </a:p>
        <a:p>
          <a:pPr algn="ctr"/>
          <a:r>
            <a:rPr lang="pt-BR" sz="900" b="1">
              <a:latin typeface="Century Gothic" panose="020B0502020202020204" pitchFamily="34" charset="0"/>
            </a:rPr>
            <a:t>EDIPO FERREIRA DA SILVA</a:t>
          </a:r>
        </a:p>
        <a:p>
          <a:pPr algn="ctr"/>
          <a:r>
            <a:rPr lang="pt-BR" sz="900">
              <a:latin typeface="Century Gothic" panose="020B0502020202020204" pitchFamily="34" charset="0"/>
            </a:rPr>
            <a:t>ENGENHEIRO</a:t>
          </a:r>
          <a:r>
            <a:rPr lang="pt-BR" sz="900" baseline="0">
              <a:latin typeface="Century Gothic" panose="020B0502020202020204" pitchFamily="34" charset="0"/>
            </a:rPr>
            <a:t> CIVIL</a:t>
          </a:r>
        </a:p>
        <a:p>
          <a:pPr algn="ctr"/>
          <a:r>
            <a:rPr lang="pt-BR" sz="900" baseline="0">
              <a:latin typeface="Century Gothic" panose="020B0502020202020204" pitchFamily="34" charset="0"/>
            </a:rPr>
            <a:t>CREA 6515D/RO</a:t>
          </a:r>
          <a:endParaRPr lang="pt-BR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2428875</xdr:colOff>
      <xdr:row>4</xdr:row>
      <xdr:rowOff>66675</xdr:rowOff>
    </xdr:from>
    <xdr:to>
      <xdr:col>3</xdr:col>
      <xdr:colOff>3971925</xdr:colOff>
      <xdr:row>7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809625"/>
          <a:ext cx="1543050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962025</xdr:colOff>
      <xdr:row>3</xdr:row>
      <xdr:rowOff>161925</xdr:rowOff>
    </xdr:from>
    <xdr:to>
      <xdr:col>8</xdr:col>
      <xdr:colOff>361950</xdr:colOff>
      <xdr:row>8</xdr:row>
      <xdr:rowOff>19050</xdr:rowOff>
    </xdr:to>
    <xdr:sp macro="" textlink="">
      <xdr:nvSpPr>
        <xdr:cNvPr id="3" name="CaixaDeTexto 2"/>
        <xdr:cNvSpPr txBox="1"/>
      </xdr:nvSpPr>
      <xdr:spPr>
        <a:xfrm>
          <a:off x="8677275" y="733425"/>
          <a:ext cx="237172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>
              <a:latin typeface="Century Gothic" panose="020B0502020202020204" pitchFamily="34" charset="0"/>
            </a:rPr>
            <a:t>_____________________________________</a:t>
          </a:r>
        </a:p>
        <a:p>
          <a:pPr algn="ctr"/>
          <a:r>
            <a:rPr lang="pt-BR" sz="900" b="1">
              <a:latin typeface="Century Gothic" panose="020B0502020202020204" pitchFamily="34" charset="0"/>
            </a:rPr>
            <a:t>EDIPO FERREIRA DA SILVA</a:t>
          </a:r>
        </a:p>
        <a:p>
          <a:pPr algn="ctr"/>
          <a:r>
            <a:rPr lang="pt-BR" sz="900">
              <a:latin typeface="Century Gothic" panose="020B0502020202020204" pitchFamily="34" charset="0"/>
            </a:rPr>
            <a:t>ENGENHEIRO</a:t>
          </a:r>
          <a:r>
            <a:rPr lang="pt-BR" sz="900" baseline="0">
              <a:latin typeface="Century Gothic" panose="020B0502020202020204" pitchFamily="34" charset="0"/>
            </a:rPr>
            <a:t> CIVIL</a:t>
          </a:r>
        </a:p>
        <a:p>
          <a:pPr algn="ctr"/>
          <a:r>
            <a:rPr lang="pt-BR" sz="900" baseline="0">
              <a:latin typeface="Century Gothic" panose="020B0502020202020204" pitchFamily="34" charset="0"/>
            </a:rPr>
            <a:t>CREA 6515D/RO</a:t>
          </a:r>
          <a:endParaRPr lang="pt-BR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1</xdr:row>
      <xdr:rowOff>28575</xdr:rowOff>
    </xdr:from>
    <xdr:to>
      <xdr:col>4</xdr:col>
      <xdr:colOff>514350</xdr:colOff>
      <xdr:row>4</xdr:row>
      <xdr:rowOff>104775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19075"/>
          <a:ext cx="2019300" cy="647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4133850</xdr:colOff>
      <xdr:row>37</xdr:row>
      <xdr:rowOff>142875</xdr:rowOff>
    </xdr:from>
    <xdr:to>
      <xdr:col>3</xdr:col>
      <xdr:colOff>409575</xdr:colOff>
      <xdr:row>41</xdr:row>
      <xdr:rowOff>28575</xdr:rowOff>
    </xdr:to>
    <xdr:sp macro="" textlink="">
      <xdr:nvSpPr>
        <xdr:cNvPr id="3" name="CaixaDeTexto 2"/>
        <xdr:cNvSpPr txBox="1"/>
      </xdr:nvSpPr>
      <xdr:spPr>
        <a:xfrm>
          <a:off x="5191125" y="7000875"/>
          <a:ext cx="23717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>
              <a:latin typeface="Century Gothic" panose="020B0502020202020204" pitchFamily="34" charset="0"/>
            </a:rPr>
            <a:t>_____________________________________</a:t>
          </a:r>
        </a:p>
        <a:p>
          <a:pPr algn="ctr"/>
          <a:r>
            <a:rPr lang="pt-BR" sz="900" b="1">
              <a:latin typeface="Century Gothic" panose="020B0502020202020204" pitchFamily="34" charset="0"/>
            </a:rPr>
            <a:t>EDIPO FERREIRA DA SILVA</a:t>
          </a:r>
        </a:p>
        <a:p>
          <a:pPr algn="ctr"/>
          <a:r>
            <a:rPr lang="pt-BR" sz="900">
              <a:latin typeface="Century Gothic" panose="020B0502020202020204" pitchFamily="34" charset="0"/>
            </a:rPr>
            <a:t>ENGENHEIRO</a:t>
          </a:r>
          <a:r>
            <a:rPr lang="pt-BR" sz="900" baseline="0">
              <a:latin typeface="Century Gothic" panose="020B0502020202020204" pitchFamily="34" charset="0"/>
            </a:rPr>
            <a:t> CIVIL</a:t>
          </a:r>
        </a:p>
        <a:p>
          <a:pPr algn="ctr"/>
          <a:r>
            <a:rPr lang="pt-BR" sz="900" baseline="0">
              <a:latin typeface="Century Gothic" panose="020B0502020202020204" pitchFamily="34" charset="0"/>
            </a:rPr>
            <a:t>CREA 6515D/RO</a:t>
          </a:r>
          <a:endParaRPr lang="pt-BR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</xdr:row>
      <xdr:rowOff>76200</xdr:rowOff>
    </xdr:from>
    <xdr:to>
      <xdr:col>4</xdr:col>
      <xdr:colOff>2057400</xdr:colOff>
      <xdr:row>4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266700"/>
          <a:ext cx="2000250" cy="638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2114550</xdr:colOff>
      <xdr:row>2</xdr:row>
      <xdr:rowOff>104775</xdr:rowOff>
    </xdr:from>
    <xdr:to>
      <xdr:col>4</xdr:col>
      <xdr:colOff>4486275</xdr:colOff>
      <xdr:row>6</xdr:row>
      <xdr:rowOff>85725</xdr:rowOff>
    </xdr:to>
    <xdr:sp macro="" textlink="">
      <xdr:nvSpPr>
        <xdr:cNvPr id="3" name="CaixaDeTexto 2"/>
        <xdr:cNvSpPr txBox="1"/>
      </xdr:nvSpPr>
      <xdr:spPr>
        <a:xfrm>
          <a:off x="8886825" y="485775"/>
          <a:ext cx="23717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>
              <a:latin typeface="Century Gothic" panose="020B0502020202020204" pitchFamily="34" charset="0"/>
            </a:rPr>
            <a:t>_____________________________________</a:t>
          </a:r>
        </a:p>
        <a:p>
          <a:pPr algn="ctr"/>
          <a:r>
            <a:rPr lang="pt-BR" sz="900" b="1">
              <a:latin typeface="Century Gothic" panose="020B0502020202020204" pitchFamily="34" charset="0"/>
            </a:rPr>
            <a:t>EDIPO FERREIRA DA SILVA</a:t>
          </a:r>
        </a:p>
        <a:p>
          <a:pPr algn="ctr"/>
          <a:r>
            <a:rPr lang="pt-BR" sz="900">
              <a:latin typeface="Century Gothic" panose="020B0502020202020204" pitchFamily="34" charset="0"/>
            </a:rPr>
            <a:t>ENGENHEIRO</a:t>
          </a:r>
          <a:r>
            <a:rPr lang="pt-BR" sz="900" baseline="0">
              <a:latin typeface="Century Gothic" panose="020B0502020202020204" pitchFamily="34" charset="0"/>
            </a:rPr>
            <a:t> CIVIL</a:t>
          </a:r>
        </a:p>
        <a:p>
          <a:pPr algn="ctr"/>
          <a:r>
            <a:rPr lang="pt-BR" sz="900" baseline="0">
              <a:latin typeface="Century Gothic" panose="020B0502020202020204" pitchFamily="34" charset="0"/>
            </a:rPr>
            <a:t>CREA 6515D/RO</a:t>
          </a:r>
          <a:endParaRPr lang="pt-BR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971550</xdr:colOff>
      <xdr:row>0</xdr:row>
      <xdr:rowOff>0</xdr:rowOff>
    </xdr:from>
    <xdr:to>
      <xdr:col>7</xdr:col>
      <xdr:colOff>0</xdr:colOff>
      <xdr:row>3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0"/>
          <a:ext cx="2000250" cy="647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47625</xdr:colOff>
      <xdr:row>1</xdr:row>
      <xdr:rowOff>95250</xdr:rowOff>
    </xdr:from>
    <xdr:to>
      <xdr:col>9</xdr:col>
      <xdr:colOff>514350</xdr:colOff>
      <xdr:row>6</xdr:row>
      <xdr:rowOff>104775</xdr:rowOff>
    </xdr:to>
    <xdr:sp macro="" textlink="">
      <xdr:nvSpPr>
        <xdr:cNvPr id="3" name="CaixaDeTexto 2"/>
        <xdr:cNvSpPr txBox="1"/>
      </xdr:nvSpPr>
      <xdr:spPr>
        <a:xfrm>
          <a:off x="10029825" y="266700"/>
          <a:ext cx="2371725" cy="885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>
              <a:latin typeface="Century Gothic" panose="020B0502020202020204" pitchFamily="34" charset="0"/>
            </a:rPr>
            <a:t>_____________________________________</a:t>
          </a:r>
        </a:p>
        <a:p>
          <a:pPr algn="ctr"/>
          <a:r>
            <a:rPr lang="pt-BR" sz="900" b="1">
              <a:latin typeface="Century Gothic" panose="020B0502020202020204" pitchFamily="34" charset="0"/>
            </a:rPr>
            <a:t>EDIPO FERREIRA DA SILVA</a:t>
          </a:r>
        </a:p>
        <a:p>
          <a:pPr algn="ctr"/>
          <a:r>
            <a:rPr lang="pt-BR" sz="900">
              <a:latin typeface="Century Gothic" panose="020B0502020202020204" pitchFamily="34" charset="0"/>
            </a:rPr>
            <a:t>ENGENHEIRO</a:t>
          </a:r>
          <a:r>
            <a:rPr lang="pt-BR" sz="900" baseline="0">
              <a:latin typeface="Century Gothic" panose="020B0502020202020204" pitchFamily="34" charset="0"/>
            </a:rPr>
            <a:t> CIVIL</a:t>
          </a:r>
        </a:p>
        <a:p>
          <a:pPr algn="ctr"/>
          <a:r>
            <a:rPr lang="pt-BR" sz="900" baseline="0">
              <a:latin typeface="Century Gothic" panose="020B0502020202020204" pitchFamily="34" charset="0"/>
            </a:rPr>
            <a:t>CREA 6515D/RO</a:t>
          </a:r>
          <a:endParaRPr lang="pt-BR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3</xdr:row>
      <xdr:rowOff>66675</xdr:rowOff>
    </xdr:from>
    <xdr:to>
      <xdr:col>4</xdr:col>
      <xdr:colOff>1685925</xdr:colOff>
      <xdr:row>5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533400"/>
          <a:ext cx="1476375" cy="466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962025</xdr:colOff>
      <xdr:row>3</xdr:row>
      <xdr:rowOff>95250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705100" y="56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 b="1"/>
        </a:p>
      </xdr:txBody>
    </xdr:sp>
    <xdr:clientData/>
  </xdr:oneCellAnchor>
  <xdr:twoCellAnchor>
    <xdr:from>
      <xdr:col>0</xdr:col>
      <xdr:colOff>1257300</xdr:colOff>
      <xdr:row>24</xdr:row>
      <xdr:rowOff>9525</xdr:rowOff>
    </xdr:from>
    <xdr:to>
      <xdr:col>3</xdr:col>
      <xdr:colOff>1409700</xdr:colOff>
      <xdr:row>27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7300" y="4857750"/>
          <a:ext cx="4657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1219200</xdr:colOff>
      <xdr:row>26</xdr:row>
      <xdr:rowOff>123825</xdr:rowOff>
    </xdr:from>
    <xdr:to>
      <xdr:col>4</xdr:col>
      <xdr:colOff>1895475</xdr:colOff>
      <xdr:row>31</xdr:row>
      <xdr:rowOff>142875</xdr:rowOff>
    </xdr:to>
    <xdr:sp macro="" textlink="">
      <xdr:nvSpPr>
        <xdr:cNvPr id="7" name="CaixaDeTexto 6"/>
        <xdr:cNvSpPr txBox="1"/>
      </xdr:nvSpPr>
      <xdr:spPr>
        <a:xfrm rot="21151076">
          <a:off x="5724525" y="5353050"/>
          <a:ext cx="23812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>
              <a:latin typeface="Century Gothic" panose="020B0502020202020204" pitchFamily="34" charset="0"/>
            </a:rPr>
            <a:t>_____________________________________</a:t>
          </a:r>
        </a:p>
        <a:p>
          <a:pPr algn="ctr"/>
          <a:r>
            <a:rPr lang="pt-BR" sz="900" b="1">
              <a:latin typeface="Century Gothic" panose="020B0502020202020204" pitchFamily="34" charset="0"/>
            </a:rPr>
            <a:t>EDIPO FERREIRA DA SILVA</a:t>
          </a:r>
        </a:p>
        <a:p>
          <a:pPr algn="ctr"/>
          <a:r>
            <a:rPr lang="pt-BR" sz="900">
              <a:latin typeface="Century Gothic" panose="020B0502020202020204" pitchFamily="34" charset="0"/>
            </a:rPr>
            <a:t>ENGENHEIRO</a:t>
          </a:r>
          <a:r>
            <a:rPr lang="pt-BR" sz="900" baseline="0">
              <a:latin typeface="Century Gothic" panose="020B0502020202020204" pitchFamily="34" charset="0"/>
            </a:rPr>
            <a:t> CIVIL</a:t>
          </a:r>
        </a:p>
        <a:p>
          <a:pPr algn="ctr"/>
          <a:r>
            <a:rPr lang="pt-BR" sz="900" baseline="0">
              <a:latin typeface="Century Gothic" panose="020B0502020202020204" pitchFamily="34" charset="0"/>
            </a:rPr>
            <a:t>CREA 6515D/RO</a:t>
          </a:r>
          <a:endParaRPr lang="pt-BR" sz="90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="160" zoomScaleSheetLayoutView="160" workbookViewId="0" topLeftCell="A7">
      <selection activeCell="C18" sqref="C18"/>
    </sheetView>
  </sheetViews>
  <sheetFormatPr defaultColWidth="9.140625" defaultRowHeight="15"/>
  <cols>
    <col min="1" max="1" width="18.7109375" style="54" bestFit="1" customWidth="1"/>
    <col min="2" max="2" width="68.57421875" style="52" bestFit="1" customWidth="1"/>
    <col min="3" max="3" width="11.8515625" style="60" bestFit="1" customWidth="1"/>
    <col min="4" max="4" width="10.00390625" style="52" bestFit="1" customWidth="1"/>
    <col min="5" max="16384" width="9.140625" style="52" customWidth="1"/>
  </cols>
  <sheetData>
    <row r="1" spans="1:2" ht="26.4">
      <c r="A1" s="50" t="s">
        <v>213</v>
      </c>
      <c r="B1" s="51" t="s">
        <v>1</v>
      </c>
    </row>
    <row r="2" spans="1:2" ht="15">
      <c r="A2" s="50" t="s">
        <v>214</v>
      </c>
      <c r="B2" s="56" t="s">
        <v>236</v>
      </c>
    </row>
    <row r="3" spans="1:2" ht="15">
      <c r="A3" s="50" t="s">
        <v>0</v>
      </c>
      <c r="B3" s="124">
        <f>ROUND(BDI!E50/100,4)</f>
        <v>0.2175</v>
      </c>
    </row>
    <row r="4" spans="1:2" ht="26.4">
      <c r="A4" s="50" t="s">
        <v>215</v>
      </c>
      <c r="B4" s="53" t="s">
        <v>2</v>
      </c>
    </row>
    <row r="5" ht="13.5"/>
    <row r="6" ht="13.5">
      <c r="A6" s="55"/>
    </row>
    <row r="7" ht="13.5">
      <c r="A7" s="55"/>
    </row>
    <row r="8" spans="1:4" ht="15">
      <c r="A8" s="171" t="s">
        <v>3</v>
      </c>
      <c r="B8" s="172"/>
      <c r="C8" s="172"/>
      <c r="D8" s="172"/>
    </row>
    <row r="9" spans="1:4" ht="15">
      <c r="A9" s="57" t="s">
        <v>4</v>
      </c>
      <c r="B9" s="58" t="s">
        <v>5</v>
      </c>
      <c r="C9" s="61" t="s">
        <v>6</v>
      </c>
      <c r="D9" s="59" t="s">
        <v>7</v>
      </c>
    </row>
    <row r="10" spans="1:4" s="91" customFormat="1" ht="15">
      <c r="A10" s="87" t="s">
        <v>8</v>
      </c>
      <c r="B10" s="88" t="s">
        <v>9</v>
      </c>
      <c r="C10" s="89">
        <f>SINTETICA!H10</f>
        <v>2516.62</v>
      </c>
      <c r="D10" s="90">
        <f>C10/$C$21</f>
        <v>0.0484514749800928</v>
      </c>
    </row>
    <row r="11" spans="1:4" s="91" customFormat="1" ht="15">
      <c r="A11" s="87" t="s">
        <v>10</v>
      </c>
      <c r="B11" s="88" t="s">
        <v>11</v>
      </c>
      <c r="C11" s="89">
        <f>SINTETICA!H13</f>
        <v>1157.89</v>
      </c>
      <c r="D11" s="90">
        <f aca="true" t="shared" si="0" ref="D11:D19">C11/$C$21</f>
        <v>0.022292391527008314</v>
      </c>
    </row>
    <row r="12" spans="1:4" s="91" customFormat="1" ht="15">
      <c r="A12" s="87" t="s">
        <v>12</v>
      </c>
      <c r="B12" s="88" t="s">
        <v>13</v>
      </c>
      <c r="C12" s="89">
        <f>SINTETICA!H17</f>
        <v>1261.69</v>
      </c>
      <c r="D12" s="90">
        <f t="shared" si="0"/>
        <v>0.024290811273705724</v>
      </c>
    </row>
    <row r="13" spans="1:4" s="91" customFormat="1" ht="15">
      <c r="A13" s="87" t="s">
        <v>14</v>
      </c>
      <c r="B13" s="88" t="s">
        <v>15</v>
      </c>
      <c r="C13" s="89">
        <f>SINTETICA!H21</f>
        <v>8259.34</v>
      </c>
      <c r="D13" s="90">
        <f t="shared" si="0"/>
        <v>0.1590137586771462</v>
      </c>
    </row>
    <row r="14" spans="1:4" s="91" customFormat="1" ht="15">
      <c r="A14" s="87" t="s">
        <v>16</v>
      </c>
      <c r="B14" s="88" t="s">
        <v>17</v>
      </c>
      <c r="C14" s="89">
        <f>SINTETICA!H29</f>
        <v>8779.55</v>
      </c>
      <c r="D14" s="90">
        <f t="shared" si="0"/>
        <v>0.16902915305507935</v>
      </c>
    </row>
    <row r="15" spans="1:4" s="91" customFormat="1" ht="15">
      <c r="A15" s="87" t="s">
        <v>18</v>
      </c>
      <c r="B15" s="88" t="s">
        <v>19</v>
      </c>
      <c r="C15" s="89">
        <f>SINTETICA!H35</f>
        <v>5699.29</v>
      </c>
      <c r="D15" s="90">
        <f t="shared" si="0"/>
        <v>0.10972614333482732</v>
      </c>
    </row>
    <row r="16" spans="1:4" s="91" customFormat="1" ht="15">
      <c r="A16" s="87" t="s">
        <v>20</v>
      </c>
      <c r="B16" s="88" t="s">
        <v>21</v>
      </c>
      <c r="C16" s="89">
        <f>SINTETICA!H37</f>
        <v>5929.700000000001</v>
      </c>
      <c r="D16" s="90">
        <f t="shared" si="0"/>
        <v>0.11416213460492897</v>
      </c>
    </row>
    <row r="17" spans="1:4" s="91" customFormat="1" ht="15">
      <c r="A17" s="87" t="s">
        <v>22</v>
      </c>
      <c r="B17" s="88" t="s">
        <v>23</v>
      </c>
      <c r="C17" s="89">
        <f>SINTETICA!H40</f>
        <v>8067.26</v>
      </c>
      <c r="D17" s="90">
        <f t="shared" si="0"/>
        <v>0.15531571951582024</v>
      </c>
    </row>
    <row r="18" spans="1:4" s="91" customFormat="1" ht="15">
      <c r="A18" s="87" t="s">
        <v>24</v>
      </c>
      <c r="B18" s="88" t="s">
        <v>25</v>
      </c>
      <c r="C18" s="89">
        <f>SINTETICA!H42</f>
        <v>6040.76</v>
      </c>
      <c r="D18" s="90">
        <f t="shared" si="0"/>
        <v>0.1163003282183029</v>
      </c>
    </row>
    <row r="19" spans="1:4" s="91" customFormat="1" ht="15">
      <c r="A19" s="87" t="s">
        <v>26</v>
      </c>
      <c r="B19" s="88" t="s">
        <v>27</v>
      </c>
      <c r="C19" s="89">
        <f>SINTETICA!H46</f>
        <v>4228.9400000000005</v>
      </c>
      <c r="D19" s="90">
        <f t="shared" si="0"/>
        <v>0.08141808481308807</v>
      </c>
    </row>
    <row r="21" spans="1:4" ht="15">
      <c r="A21" s="62"/>
      <c r="B21" s="66" t="s">
        <v>216</v>
      </c>
      <c r="C21" s="63">
        <f>SUM(C10:C20)</f>
        <v>51941.04000000001</v>
      </c>
      <c r="D21" s="64"/>
    </row>
    <row r="22" spans="1:4" ht="15">
      <c r="A22" s="62"/>
      <c r="B22" s="66" t="s">
        <v>217</v>
      </c>
      <c r="C22" s="63">
        <f>TRUNC(C21*B3,2)</f>
        <v>11297.17</v>
      </c>
      <c r="D22" s="65"/>
    </row>
    <row r="23" spans="1:4" ht="15">
      <c r="A23" s="62"/>
      <c r="B23" s="66" t="s">
        <v>218</v>
      </c>
      <c r="C23" s="63">
        <f>SUM(C21:C22)</f>
        <v>63238.21000000001</v>
      </c>
      <c r="D23" s="65"/>
    </row>
  </sheetData>
  <mergeCells count="1">
    <mergeCell ref="A8:D8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="115" zoomScaleSheetLayoutView="115" workbookViewId="0" topLeftCell="A37">
      <selection activeCell="D41" sqref="D41"/>
    </sheetView>
  </sheetViews>
  <sheetFormatPr defaultColWidth="9.140625" defaultRowHeight="15"/>
  <cols>
    <col min="1" max="2" width="11.421875" style="104" bestFit="1" customWidth="1"/>
    <col min="3" max="3" width="15.140625" style="104" bestFit="1" customWidth="1"/>
    <col min="4" max="4" width="68.57421875" style="91" bestFit="1" customWidth="1"/>
    <col min="5" max="5" width="9.140625" style="104" bestFit="1" customWidth="1"/>
    <col min="6" max="6" width="14.8515625" style="107" bestFit="1" customWidth="1"/>
    <col min="7" max="8" width="14.8515625" style="108" bestFit="1" customWidth="1"/>
    <col min="9" max="9" width="14.8515625" style="104" bestFit="1" customWidth="1"/>
    <col min="10" max="10" width="14.8515625" style="91" bestFit="1" customWidth="1"/>
    <col min="11" max="16384" width="9.140625" style="91" customWidth="1"/>
  </cols>
  <sheetData>
    <row r="1" spans="2:3" ht="15">
      <c r="B1" s="105" t="str">
        <f>RESUMO!A1</f>
        <v>Obra:</v>
      </c>
      <c r="C1" s="106" t="str">
        <f>RESUMO!B1</f>
        <v>CONSTRUÇÃO DE MURO NA CAMARA MUNICIPAL DE PIMENTA BUENO</v>
      </c>
    </row>
    <row r="2" spans="2:3" ht="15">
      <c r="B2" s="105" t="str">
        <f>RESUMO!A2</f>
        <v>Bancos:</v>
      </c>
      <c r="C2" s="106" t="str">
        <f>RESUMO!B2</f>
        <v>SINAPI - 03/2021 - Rondônia /// SBC - 05/2021 - Rondônia /// ORSE - 12/2020 - Rondônia</v>
      </c>
    </row>
    <row r="3" spans="2:3" ht="15">
      <c r="B3" s="105" t="str">
        <f>RESUMO!A3</f>
        <v>B.D.I.</v>
      </c>
      <c r="C3" s="125">
        <f>RESUMO!B3</f>
        <v>0.2175</v>
      </c>
    </row>
    <row r="4" spans="2:3" ht="13.5">
      <c r="B4" s="105" t="str">
        <f>RESUMO!A4</f>
        <v>Encargos Sociais:</v>
      </c>
      <c r="C4" s="106" t="str">
        <f>RESUMO!B4</f>
        <v>Desonerado: embutido nos preços unitário dos insumos de mão de obra, de acordo com as bases.</v>
      </c>
    </row>
    <row r="5" ht="13.5"/>
    <row r="6" spans="1:9" ht="13.5">
      <c r="A6" s="109"/>
      <c r="B6" s="109"/>
      <c r="C6" s="109"/>
      <c r="D6" s="110"/>
      <c r="E6" s="109"/>
      <c r="F6" s="111"/>
      <c r="G6" s="112"/>
      <c r="H6" s="112"/>
      <c r="I6" s="109"/>
    </row>
    <row r="7" spans="1:9" ht="13.5">
      <c r="A7" s="109"/>
      <c r="B7" s="109"/>
      <c r="C7" s="109"/>
      <c r="D7" s="110"/>
      <c r="E7" s="109"/>
      <c r="F7" s="111"/>
      <c r="G7" s="112"/>
      <c r="H7" s="112"/>
      <c r="I7" s="109"/>
    </row>
    <row r="8" spans="1:9" ht="13.5">
      <c r="A8" s="173" t="s">
        <v>31</v>
      </c>
      <c r="B8" s="173"/>
      <c r="C8" s="173"/>
      <c r="D8" s="173"/>
      <c r="E8" s="173"/>
      <c r="F8" s="173"/>
      <c r="G8" s="173"/>
      <c r="H8" s="173"/>
      <c r="I8" s="173"/>
    </row>
    <row r="9" spans="1:9" ht="13.5">
      <c r="A9" s="136" t="s">
        <v>4</v>
      </c>
      <c r="B9" s="136" t="s">
        <v>32</v>
      </c>
      <c r="C9" s="136" t="s">
        <v>33</v>
      </c>
      <c r="D9" s="137" t="s">
        <v>5</v>
      </c>
      <c r="E9" s="136" t="s">
        <v>34</v>
      </c>
      <c r="F9" s="138" t="s">
        <v>35</v>
      </c>
      <c r="G9" s="139" t="s">
        <v>36</v>
      </c>
      <c r="H9" s="139" t="s">
        <v>6</v>
      </c>
      <c r="I9" s="136" t="s">
        <v>7</v>
      </c>
    </row>
    <row r="10" spans="1:9" s="135" customFormat="1" ht="12.6">
      <c r="A10" s="140" t="s">
        <v>8</v>
      </c>
      <c r="B10" s="140"/>
      <c r="C10" s="140"/>
      <c r="D10" s="141" t="s">
        <v>9</v>
      </c>
      <c r="E10" s="140"/>
      <c r="F10" s="142"/>
      <c r="G10" s="143"/>
      <c r="H10" s="143">
        <f>SUM(H11:H12)</f>
        <v>2516.62</v>
      </c>
      <c r="I10" s="144">
        <f aca="true" t="shared" si="0" ref="I10:I48">H10/$H$51</f>
        <v>0.04845147498009281</v>
      </c>
    </row>
    <row r="11" spans="1:9" ht="15">
      <c r="A11" s="145" t="s">
        <v>37</v>
      </c>
      <c r="B11" s="145" t="s">
        <v>38</v>
      </c>
      <c r="C11" s="145" t="s">
        <v>39</v>
      </c>
      <c r="D11" s="146" t="s">
        <v>40</v>
      </c>
      <c r="E11" s="145" t="s">
        <v>41</v>
      </c>
      <c r="F11" s="147">
        <v>2</v>
      </c>
      <c r="G11" s="148">
        <v>299.99</v>
      </c>
      <c r="H11" s="148">
        <f>ROUND(G11*F11,2)</f>
        <v>599.98</v>
      </c>
      <c r="I11" s="149">
        <f t="shared" si="0"/>
        <v>0.011551174177490478</v>
      </c>
    </row>
    <row r="12" spans="1:9" ht="26.4">
      <c r="A12" s="145" t="s">
        <v>42</v>
      </c>
      <c r="B12" s="145" t="s">
        <v>43</v>
      </c>
      <c r="C12" s="145" t="s">
        <v>39</v>
      </c>
      <c r="D12" s="146" t="s">
        <v>44</v>
      </c>
      <c r="E12" s="145" t="s">
        <v>41</v>
      </c>
      <c r="F12" s="147">
        <v>3</v>
      </c>
      <c r="G12" s="148">
        <v>638.88</v>
      </c>
      <c r="H12" s="148">
        <f>ROUND(G12*F12,2)</f>
        <v>1916.64</v>
      </c>
      <c r="I12" s="149">
        <f t="shared" si="0"/>
        <v>0.036900300802602336</v>
      </c>
    </row>
    <row r="13" spans="1:9" s="135" customFormat="1" ht="12.6">
      <c r="A13" s="140" t="s">
        <v>10</v>
      </c>
      <c r="B13" s="140"/>
      <c r="C13" s="140"/>
      <c r="D13" s="141" t="s">
        <v>11</v>
      </c>
      <c r="E13" s="140"/>
      <c r="F13" s="142"/>
      <c r="G13" s="143"/>
      <c r="H13" s="143">
        <f>SUM(H14:H16)</f>
        <v>1157.89</v>
      </c>
      <c r="I13" s="144">
        <f t="shared" si="0"/>
        <v>0.022292391527008317</v>
      </c>
    </row>
    <row r="14" spans="1:9" ht="26.4">
      <c r="A14" s="145" t="s">
        <v>45</v>
      </c>
      <c r="B14" s="145" t="s">
        <v>46</v>
      </c>
      <c r="C14" s="145" t="s">
        <v>39</v>
      </c>
      <c r="D14" s="146" t="s">
        <v>47</v>
      </c>
      <c r="E14" s="145" t="s">
        <v>48</v>
      </c>
      <c r="F14" s="147">
        <v>12.09</v>
      </c>
      <c r="G14" s="148">
        <v>41.23</v>
      </c>
      <c r="H14" s="148">
        <f>ROUND(G14*F14,2)</f>
        <v>498.47</v>
      </c>
      <c r="I14" s="149">
        <f t="shared" si="0"/>
        <v>0.009596842881852193</v>
      </c>
    </row>
    <row r="15" spans="1:9" ht="39.6">
      <c r="A15" s="145" t="s">
        <v>49</v>
      </c>
      <c r="B15" s="145" t="s">
        <v>50</v>
      </c>
      <c r="C15" s="145" t="s">
        <v>39</v>
      </c>
      <c r="D15" s="146" t="s">
        <v>51</v>
      </c>
      <c r="E15" s="145" t="s">
        <v>48</v>
      </c>
      <c r="F15" s="147">
        <v>2.14</v>
      </c>
      <c r="G15" s="148">
        <v>222.16</v>
      </c>
      <c r="H15" s="148">
        <f>ROUND(G15*F15,2)</f>
        <v>475.42</v>
      </c>
      <c r="I15" s="149">
        <f t="shared" si="0"/>
        <v>0.009153070481453586</v>
      </c>
    </row>
    <row r="16" spans="1:9" ht="26.4">
      <c r="A16" s="145" t="s">
        <v>52</v>
      </c>
      <c r="B16" s="145" t="s">
        <v>53</v>
      </c>
      <c r="C16" s="145" t="s">
        <v>54</v>
      </c>
      <c r="D16" s="146" t="s">
        <v>55</v>
      </c>
      <c r="E16" s="145" t="s">
        <v>41</v>
      </c>
      <c r="F16" s="147">
        <v>10</v>
      </c>
      <c r="G16" s="148">
        <v>18.4</v>
      </c>
      <c r="H16" s="148">
        <f>ROUND(G16*F16,2)</f>
        <v>184</v>
      </c>
      <c r="I16" s="149">
        <f t="shared" si="0"/>
        <v>0.0035424781637025367</v>
      </c>
    </row>
    <row r="17" spans="1:9" s="135" customFormat="1" ht="12.6">
      <c r="A17" s="140" t="s">
        <v>12</v>
      </c>
      <c r="B17" s="140"/>
      <c r="C17" s="140"/>
      <c r="D17" s="141" t="s">
        <v>13</v>
      </c>
      <c r="E17" s="140"/>
      <c r="F17" s="142"/>
      <c r="G17" s="143"/>
      <c r="H17" s="143">
        <f>SUM(H18:H20)</f>
        <v>1261.69</v>
      </c>
      <c r="I17" s="144">
        <f t="shared" si="0"/>
        <v>0.024290811273705724</v>
      </c>
    </row>
    <row r="18" spans="1:9" ht="26.4">
      <c r="A18" s="145" t="s">
        <v>56</v>
      </c>
      <c r="B18" s="145" t="s">
        <v>57</v>
      </c>
      <c r="C18" s="145" t="s">
        <v>39</v>
      </c>
      <c r="D18" s="146" t="s">
        <v>58</v>
      </c>
      <c r="E18" s="145" t="s">
        <v>48</v>
      </c>
      <c r="F18" s="147">
        <v>6.93</v>
      </c>
      <c r="G18" s="148">
        <v>110.31</v>
      </c>
      <c r="H18" s="148">
        <f>ROUND(G18*F18,2)</f>
        <v>764.45</v>
      </c>
      <c r="I18" s="149">
        <f t="shared" si="0"/>
        <v>0.014717649088273936</v>
      </c>
    </row>
    <row r="19" spans="1:9" ht="26.4">
      <c r="A19" s="145" t="s">
        <v>59</v>
      </c>
      <c r="B19" s="145" t="s">
        <v>60</v>
      </c>
      <c r="C19" s="145" t="s">
        <v>39</v>
      </c>
      <c r="D19" s="146" t="s">
        <v>61</v>
      </c>
      <c r="E19" s="145" t="s">
        <v>48</v>
      </c>
      <c r="F19" s="147">
        <v>3.47</v>
      </c>
      <c r="G19" s="148">
        <v>93.24</v>
      </c>
      <c r="H19" s="148">
        <f>ROUND(G19*F19,2)</f>
        <v>323.54</v>
      </c>
      <c r="I19" s="149">
        <f t="shared" si="0"/>
        <v>0.006228985788501732</v>
      </c>
    </row>
    <row r="20" spans="1:9" ht="26.4">
      <c r="A20" s="145" t="s">
        <v>62</v>
      </c>
      <c r="B20" s="145" t="s">
        <v>63</v>
      </c>
      <c r="C20" s="145" t="s">
        <v>39</v>
      </c>
      <c r="D20" s="146" t="s">
        <v>64</v>
      </c>
      <c r="E20" s="145" t="s">
        <v>48</v>
      </c>
      <c r="F20" s="147">
        <v>6.99</v>
      </c>
      <c r="G20" s="148">
        <v>24.85</v>
      </c>
      <c r="H20" s="148">
        <f>ROUND(G20*F20,2)</f>
        <v>173.7</v>
      </c>
      <c r="I20" s="149">
        <f t="shared" si="0"/>
        <v>0.0033441763969300573</v>
      </c>
    </row>
    <row r="21" spans="1:9" s="135" customFormat="1" ht="12.6">
      <c r="A21" s="140" t="s">
        <v>14</v>
      </c>
      <c r="B21" s="140"/>
      <c r="C21" s="140"/>
      <c r="D21" s="141" t="s">
        <v>15</v>
      </c>
      <c r="E21" s="140"/>
      <c r="F21" s="142"/>
      <c r="G21" s="143"/>
      <c r="H21" s="143">
        <f>SUM(H22:H28)</f>
        <v>8259.34</v>
      </c>
      <c r="I21" s="144">
        <f t="shared" si="0"/>
        <v>0.15901375867714623</v>
      </c>
    </row>
    <row r="22" spans="1:9" ht="26.4">
      <c r="A22" s="145" t="s">
        <v>65</v>
      </c>
      <c r="B22" s="145" t="s">
        <v>66</v>
      </c>
      <c r="C22" s="145" t="s">
        <v>39</v>
      </c>
      <c r="D22" s="146" t="s">
        <v>67</v>
      </c>
      <c r="E22" s="145" t="s">
        <v>48</v>
      </c>
      <c r="F22" s="147">
        <v>3.41</v>
      </c>
      <c r="G22" s="148">
        <v>503.07</v>
      </c>
      <c r="H22" s="148">
        <f aca="true" t="shared" si="1" ref="H22:H28">ROUND(G22*F22,2)</f>
        <v>1715.47</v>
      </c>
      <c r="I22" s="149">
        <f t="shared" si="0"/>
        <v>0.03302725551894995</v>
      </c>
    </row>
    <row r="23" spans="1:9" ht="26.4">
      <c r="A23" s="145" t="s">
        <v>68</v>
      </c>
      <c r="B23" s="145" t="s">
        <v>69</v>
      </c>
      <c r="C23" s="145" t="s">
        <v>39</v>
      </c>
      <c r="D23" s="146" t="s">
        <v>70</v>
      </c>
      <c r="E23" s="145" t="s">
        <v>71</v>
      </c>
      <c r="F23" s="147">
        <v>50.89</v>
      </c>
      <c r="G23" s="148">
        <v>18.15</v>
      </c>
      <c r="H23" s="148">
        <f t="shared" si="1"/>
        <v>923.65</v>
      </c>
      <c r="I23" s="149">
        <f t="shared" si="0"/>
        <v>0.01778266280382526</v>
      </c>
    </row>
    <row r="24" spans="1:9" ht="26.4">
      <c r="A24" s="145" t="s">
        <v>72</v>
      </c>
      <c r="B24" s="145" t="s">
        <v>73</v>
      </c>
      <c r="C24" s="145" t="s">
        <v>39</v>
      </c>
      <c r="D24" s="146" t="s">
        <v>74</v>
      </c>
      <c r="E24" s="145" t="s">
        <v>71</v>
      </c>
      <c r="F24" s="147">
        <v>36.87</v>
      </c>
      <c r="G24" s="148">
        <v>17.29</v>
      </c>
      <c r="H24" s="148">
        <f t="shared" si="1"/>
        <v>637.48</v>
      </c>
      <c r="I24" s="149">
        <f t="shared" si="0"/>
        <v>0.012273146629332028</v>
      </c>
    </row>
    <row r="25" spans="1:9" ht="26.4">
      <c r="A25" s="145" t="s">
        <v>75</v>
      </c>
      <c r="B25" s="145" t="s">
        <v>76</v>
      </c>
      <c r="C25" s="145" t="s">
        <v>39</v>
      </c>
      <c r="D25" s="146" t="s">
        <v>77</v>
      </c>
      <c r="E25" s="145" t="s">
        <v>71</v>
      </c>
      <c r="F25" s="147">
        <v>67.05</v>
      </c>
      <c r="G25" s="148">
        <v>16.36</v>
      </c>
      <c r="H25" s="148">
        <f t="shared" si="1"/>
        <v>1096.94</v>
      </c>
      <c r="I25" s="149">
        <f t="shared" si="0"/>
        <v>0.02111894563528185</v>
      </c>
    </row>
    <row r="26" spans="1:9" ht="39.6">
      <c r="A26" s="145" t="s">
        <v>78</v>
      </c>
      <c r="B26" s="145" t="s">
        <v>79</v>
      </c>
      <c r="C26" s="145" t="s">
        <v>39</v>
      </c>
      <c r="D26" s="146" t="s">
        <v>80</v>
      </c>
      <c r="E26" s="145" t="s">
        <v>41</v>
      </c>
      <c r="F26" s="147">
        <v>41.4</v>
      </c>
      <c r="G26" s="148">
        <v>46.21</v>
      </c>
      <c r="H26" s="148">
        <f t="shared" si="1"/>
        <v>1913.09</v>
      </c>
      <c r="I26" s="149">
        <f t="shared" si="0"/>
        <v>0.03683195407716133</v>
      </c>
    </row>
    <row r="27" spans="1:9" ht="26.4">
      <c r="A27" s="145" t="s">
        <v>81</v>
      </c>
      <c r="B27" s="145" t="s">
        <v>82</v>
      </c>
      <c r="C27" s="145" t="s">
        <v>39</v>
      </c>
      <c r="D27" s="146" t="s">
        <v>83</v>
      </c>
      <c r="E27" s="145" t="s">
        <v>48</v>
      </c>
      <c r="F27" s="147">
        <v>3.41</v>
      </c>
      <c r="G27" s="148">
        <v>158.73</v>
      </c>
      <c r="H27" s="148">
        <f t="shared" si="1"/>
        <v>541.27</v>
      </c>
      <c r="I27" s="149">
        <f t="shared" si="0"/>
        <v>0.010420854106887346</v>
      </c>
    </row>
    <row r="28" spans="1:9" ht="66">
      <c r="A28" s="145" t="s">
        <v>84</v>
      </c>
      <c r="B28" s="145" t="s">
        <v>85</v>
      </c>
      <c r="C28" s="145" t="s">
        <v>39</v>
      </c>
      <c r="D28" s="146" t="s">
        <v>86</v>
      </c>
      <c r="E28" s="145" t="s">
        <v>41</v>
      </c>
      <c r="F28" s="147">
        <v>11.57</v>
      </c>
      <c r="G28" s="148">
        <v>123.72</v>
      </c>
      <c r="H28" s="148">
        <f t="shared" si="1"/>
        <v>1431.44</v>
      </c>
      <c r="I28" s="149">
        <f t="shared" si="0"/>
        <v>0.027558939905708475</v>
      </c>
    </row>
    <row r="29" spans="1:9" s="135" customFormat="1" ht="12.6">
      <c r="A29" s="140" t="s">
        <v>16</v>
      </c>
      <c r="B29" s="140"/>
      <c r="C29" s="140"/>
      <c r="D29" s="141" t="s">
        <v>17</v>
      </c>
      <c r="E29" s="140"/>
      <c r="F29" s="142"/>
      <c r="G29" s="143"/>
      <c r="H29" s="143">
        <f>SUM(H30:H34)</f>
        <v>8779.55</v>
      </c>
      <c r="I29" s="144">
        <f t="shared" si="0"/>
        <v>0.16902915305507935</v>
      </c>
    </row>
    <row r="30" spans="1:9" ht="39.6">
      <c r="A30" s="145" t="s">
        <v>87</v>
      </c>
      <c r="B30" s="145" t="s">
        <v>88</v>
      </c>
      <c r="C30" s="145" t="s">
        <v>39</v>
      </c>
      <c r="D30" s="146" t="s">
        <v>89</v>
      </c>
      <c r="E30" s="145" t="s">
        <v>71</v>
      </c>
      <c r="F30" s="147">
        <v>189.43</v>
      </c>
      <c r="G30" s="148">
        <v>14.64</v>
      </c>
      <c r="H30" s="148">
        <f>ROUND(G30*F30,2)</f>
        <v>2773.26</v>
      </c>
      <c r="I30" s="149">
        <f t="shared" si="0"/>
        <v>0.05339246191450922</v>
      </c>
    </row>
    <row r="31" spans="1:9" ht="39.6">
      <c r="A31" s="145" t="s">
        <v>90</v>
      </c>
      <c r="B31" s="145" t="s">
        <v>91</v>
      </c>
      <c r="C31" s="145" t="s">
        <v>39</v>
      </c>
      <c r="D31" s="146" t="s">
        <v>92</v>
      </c>
      <c r="E31" s="145" t="s">
        <v>71</v>
      </c>
      <c r="F31" s="147">
        <v>80.58</v>
      </c>
      <c r="G31" s="148">
        <v>18.26</v>
      </c>
      <c r="H31" s="148">
        <f>ROUND(G31*F31,2)</f>
        <v>1471.39</v>
      </c>
      <c r="I31" s="149">
        <f t="shared" si="0"/>
        <v>0.02832808122440367</v>
      </c>
    </row>
    <row r="32" spans="1:9" ht="39.6">
      <c r="A32" s="145" t="s">
        <v>93</v>
      </c>
      <c r="B32" s="145" t="s">
        <v>94</v>
      </c>
      <c r="C32" s="145" t="s">
        <v>39</v>
      </c>
      <c r="D32" s="146" t="s">
        <v>95</v>
      </c>
      <c r="E32" s="145" t="s">
        <v>41</v>
      </c>
      <c r="F32" s="147">
        <v>41.25</v>
      </c>
      <c r="G32" s="148">
        <v>74.32</v>
      </c>
      <c r="H32" s="148">
        <f>ROUND(G32*F32,2)</f>
        <v>3065.7</v>
      </c>
      <c r="I32" s="149">
        <f t="shared" si="0"/>
        <v>0.059022691882950354</v>
      </c>
    </row>
    <row r="33" spans="1:9" ht="26.4">
      <c r="A33" s="145" t="s">
        <v>96</v>
      </c>
      <c r="B33" s="145" t="s">
        <v>66</v>
      </c>
      <c r="C33" s="145" t="s">
        <v>39</v>
      </c>
      <c r="D33" s="146" t="s">
        <v>67</v>
      </c>
      <c r="E33" s="145" t="s">
        <v>48</v>
      </c>
      <c r="F33" s="147">
        <v>2.22</v>
      </c>
      <c r="G33" s="148">
        <v>503.07</v>
      </c>
      <c r="H33" s="148">
        <f>ROUND(G33*F33,2)</f>
        <v>1116.82</v>
      </c>
      <c r="I33" s="149">
        <f t="shared" si="0"/>
        <v>0.02150168729775145</v>
      </c>
    </row>
    <row r="34" spans="1:9" ht="26.4">
      <c r="A34" s="145" t="s">
        <v>97</v>
      </c>
      <c r="B34" s="145" t="s">
        <v>82</v>
      </c>
      <c r="C34" s="145" t="s">
        <v>39</v>
      </c>
      <c r="D34" s="146" t="s">
        <v>83</v>
      </c>
      <c r="E34" s="145" t="s">
        <v>48</v>
      </c>
      <c r="F34" s="147">
        <v>2.22</v>
      </c>
      <c r="G34" s="148">
        <v>158.73</v>
      </c>
      <c r="H34" s="148">
        <f>ROUND(G34*F34,2)</f>
        <v>352.38</v>
      </c>
      <c r="I34" s="149">
        <f t="shared" si="0"/>
        <v>0.006784230735464673</v>
      </c>
    </row>
    <row r="35" spans="1:9" s="135" customFormat="1" ht="12.6">
      <c r="A35" s="140" t="s">
        <v>18</v>
      </c>
      <c r="B35" s="140"/>
      <c r="C35" s="140"/>
      <c r="D35" s="141" t="s">
        <v>19</v>
      </c>
      <c r="E35" s="140"/>
      <c r="F35" s="142"/>
      <c r="G35" s="143"/>
      <c r="H35" s="143">
        <f>SUM(H36)</f>
        <v>5699.29</v>
      </c>
      <c r="I35" s="144">
        <f t="shared" si="0"/>
        <v>0.10972614333482733</v>
      </c>
    </row>
    <row r="36" spans="1:9" ht="52.8">
      <c r="A36" s="145" t="s">
        <v>98</v>
      </c>
      <c r="B36" s="145" t="s">
        <v>99</v>
      </c>
      <c r="C36" s="145" t="s">
        <v>39</v>
      </c>
      <c r="D36" s="146" t="s">
        <v>100</v>
      </c>
      <c r="E36" s="145" t="s">
        <v>41</v>
      </c>
      <c r="F36" s="147">
        <v>84.71</v>
      </c>
      <c r="G36" s="148">
        <v>67.28</v>
      </c>
      <c r="H36" s="148">
        <f>ROUND(G36*F36,2)</f>
        <v>5699.29</v>
      </c>
      <c r="I36" s="149">
        <f t="shared" si="0"/>
        <v>0.10972614333482733</v>
      </c>
    </row>
    <row r="37" spans="1:9" s="135" customFormat="1" ht="12.6">
      <c r="A37" s="140" t="s">
        <v>20</v>
      </c>
      <c r="B37" s="140"/>
      <c r="C37" s="140"/>
      <c r="D37" s="141" t="s">
        <v>21</v>
      </c>
      <c r="E37" s="140"/>
      <c r="F37" s="142"/>
      <c r="G37" s="143"/>
      <c r="H37" s="143">
        <f>SUM(H38:H39)</f>
        <v>5929.700000000001</v>
      </c>
      <c r="I37" s="144">
        <f t="shared" si="0"/>
        <v>0.11416213460492898</v>
      </c>
    </row>
    <row r="38" spans="1:9" ht="52.8">
      <c r="A38" s="145" t="s">
        <v>101</v>
      </c>
      <c r="B38" s="145" t="s">
        <v>102</v>
      </c>
      <c r="C38" s="145" t="s">
        <v>39</v>
      </c>
      <c r="D38" s="146" t="s">
        <v>103</v>
      </c>
      <c r="E38" s="145" t="s">
        <v>41</v>
      </c>
      <c r="F38" s="147">
        <v>169.42</v>
      </c>
      <c r="G38" s="148">
        <v>5.41</v>
      </c>
      <c r="H38" s="148">
        <f>ROUND(G38*F38,2)</f>
        <v>916.56</v>
      </c>
      <c r="I38" s="149">
        <f t="shared" si="0"/>
        <v>0.017646161878930415</v>
      </c>
    </row>
    <row r="39" spans="1:9" ht="52.8">
      <c r="A39" s="145" t="s">
        <v>104</v>
      </c>
      <c r="B39" s="145" t="s">
        <v>105</v>
      </c>
      <c r="C39" s="145" t="s">
        <v>39</v>
      </c>
      <c r="D39" s="146" t="s">
        <v>106</v>
      </c>
      <c r="E39" s="145" t="s">
        <v>41</v>
      </c>
      <c r="F39" s="147">
        <v>169.42</v>
      </c>
      <c r="G39" s="148">
        <v>29.59</v>
      </c>
      <c r="H39" s="148">
        <f>ROUND(G39*F39,2)</f>
        <v>5013.14</v>
      </c>
      <c r="I39" s="149">
        <f t="shared" si="0"/>
        <v>0.09651597272599856</v>
      </c>
    </row>
    <row r="40" spans="1:9" s="135" customFormat="1" ht="12.6">
      <c r="A40" s="140" t="s">
        <v>22</v>
      </c>
      <c r="B40" s="140"/>
      <c r="C40" s="140"/>
      <c r="D40" s="141" t="s">
        <v>23</v>
      </c>
      <c r="E40" s="140"/>
      <c r="F40" s="142"/>
      <c r="G40" s="143"/>
      <c r="H40" s="143">
        <f>SUM(H41)</f>
        <v>8067.26</v>
      </c>
      <c r="I40" s="144">
        <f t="shared" si="0"/>
        <v>0.15531571951582024</v>
      </c>
    </row>
    <row r="41" spans="1:9" ht="26.4">
      <c r="A41" s="145" t="s">
        <v>107</v>
      </c>
      <c r="B41" s="145" t="s">
        <v>244</v>
      </c>
      <c r="C41" s="145" t="s">
        <v>245</v>
      </c>
      <c r="D41" s="146" t="s">
        <v>243</v>
      </c>
      <c r="E41" s="145" t="s">
        <v>41</v>
      </c>
      <c r="F41" s="207">
        <v>17.16</v>
      </c>
      <c r="G41" s="148">
        <v>470.12</v>
      </c>
      <c r="H41" s="148">
        <f>ROUND(G41*F41,2)</f>
        <v>8067.26</v>
      </c>
      <c r="I41" s="149">
        <f t="shared" si="0"/>
        <v>0.15531571951582024</v>
      </c>
    </row>
    <row r="42" spans="1:9" s="135" customFormat="1" ht="12.6">
      <c r="A42" s="140" t="s">
        <v>24</v>
      </c>
      <c r="B42" s="140"/>
      <c r="C42" s="140"/>
      <c r="D42" s="141" t="s">
        <v>25</v>
      </c>
      <c r="E42" s="140"/>
      <c r="F42" s="142"/>
      <c r="G42" s="143"/>
      <c r="H42" s="143">
        <f>SUM(H43:H45)</f>
        <v>6040.76</v>
      </c>
      <c r="I42" s="144">
        <f t="shared" si="0"/>
        <v>0.11630032821830291</v>
      </c>
    </row>
    <row r="43" spans="1:9" ht="26.4">
      <c r="A43" s="145" t="s">
        <v>108</v>
      </c>
      <c r="B43" s="145" t="s">
        <v>109</v>
      </c>
      <c r="C43" s="145" t="s">
        <v>39</v>
      </c>
      <c r="D43" s="146" t="s">
        <v>110</v>
      </c>
      <c r="E43" s="145" t="s">
        <v>41</v>
      </c>
      <c r="F43" s="147">
        <v>44</v>
      </c>
      <c r="G43" s="148">
        <v>14.22</v>
      </c>
      <c r="H43" s="148">
        <f>ROUND(G43*F43,2)</f>
        <v>625.68</v>
      </c>
      <c r="I43" s="149">
        <f t="shared" si="0"/>
        <v>0.012045965964485886</v>
      </c>
    </row>
    <row r="44" spans="1:9" ht="26.4">
      <c r="A44" s="145" t="s">
        <v>111</v>
      </c>
      <c r="B44" s="145" t="s">
        <v>112</v>
      </c>
      <c r="C44" s="145" t="s">
        <v>39</v>
      </c>
      <c r="D44" s="146" t="s">
        <v>113</v>
      </c>
      <c r="E44" s="145" t="s">
        <v>41</v>
      </c>
      <c r="F44" s="147">
        <v>44</v>
      </c>
      <c r="G44" s="148">
        <v>0.5</v>
      </c>
      <c r="H44" s="148">
        <f>ROUND(G44*F44,2)</f>
        <v>22</v>
      </c>
      <c r="I44" s="149">
        <f t="shared" si="0"/>
        <v>0.0004235571717470424</v>
      </c>
    </row>
    <row r="45" spans="1:9" ht="39.6">
      <c r="A45" s="145" t="s">
        <v>114</v>
      </c>
      <c r="B45" s="145" t="s">
        <v>115</v>
      </c>
      <c r="C45" s="145" t="s">
        <v>39</v>
      </c>
      <c r="D45" s="146" t="s">
        <v>116</v>
      </c>
      <c r="E45" s="145" t="s">
        <v>41</v>
      </c>
      <c r="F45" s="147">
        <v>44</v>
      </c>
      <c r="G45" s="148">
        <v>122.57</v>
      </c>
      <c r="H45" s="148">
        <f>ROUND(G45*F45,2)</f>
        <v>5393.08</v>
      </c>
      <c r="I45" s="149">
        <f t="shared" si="0"/>
        <v>0.10383080508206997</v>
      </c>
    </row>
    <row r="46" spans="1:9" s="135" customFormat="1" ht="12.6">
      <c r="A46" s="140" t="s">
        <v>26</v>
      </c>
      <c r="B46" s="140"/>
      <c r="C46" s="140"/>
      <c r="D46" s="141" t="s">
        <v>27</v>
      </c>
      <c r="E46" s="140"/>
      <c r="F46" s="142"/>
      <c r="G46" s="143"/>
      <c r="H46" s="143">
        <f>SUM(H47:H49)</f>
        <v>4228.9400000000005</v>
      </c>
      <c r="I46" s="144">
        <f t="shared" si="0"/>
        <v>0.08141808481308808</v>
      </c>
    </row>
    <row r="47" spans="1:9" ht="26.4">
      <c r="A47" s="145" t="s">
        <v>117</v>
      </c>
      <c r="B47" s="145" t="s">
        <v>118</v>
      </c>
      <c r="C47" s="145" t="s">
        <v>39</v>
      </c>
      <c r="D47" s="146" t="s">
        <v>119</v>
      </c>
      <c r="E47" s="145" t="s">
        <v>120</v>
      </c>
      <c r="F47" s="147">
        <v>32.58</v>
      </c>
      <c r="G47" s="148">
        <v>54.14</v>
      </c>
      <c r="H47" s="148">
        <f>ROUND(G47*F47,2)</f>
        <v>1763.88</v>
      </c>
      <c r="I47" s="149">
        <f t="shared" si="0"/>
        <v>0.0339592738227806</v>
      </c>
    </row>
    <row r="48" spans="1:9" ht="26.4">
      <c r="A48" s="145" t="s">
        <v>121</v>
      </c>
      <c r="B48" s="145" t="s">
        <v>122</v>
      </c>
      <c r="C48" s="145" t="s">
        <v>39</v>
      </c>
      <c r="D48" s="146" t="s">
        <v>123</v>
      </c>
      <c r="E48" s="145" t="s">
        <v>41</v>
      </c>
      <c r="F48" s="147">
        <v>169.42</v>
      </c>
      <c r="G48" s="148">
        <v>1.85</v>
      </c>
      <c r="H48" s="148">
        <f>ROUND(G48*F48,2)</f>
        <v>313.43</v>
      </c>
      <c r="I48" s="149">
        <f t="shared" si="0"/>
        <v>0.00603434201548525</v>
      </c>
    </row>
    <row r="49" spans="1:9" ht="26.4">
      <c r="A49" s="145" t="s">
        <v>124</v>
      </c>
      <c r="B49" s="145" t="s">
        <v>125</v>
      </c>
      <c r="C49" s="145" t="s">
        <v>39</v>
      </c>
      <c r="D49" s="146" t="s">
        <v>126</v>
      </c>
      <c r="E49" s="145" t="s">
        <v>41</v>
      </c>
      <c r="F49" s="147">
        <v>169.42</v>
      </c>
      <c r="G49" s="148">
        <v>12.7</v>
      </c>
      <c r="H49" s="148">
        <f>ROUND(G49*F49,2)</f>
        <v>2151.63</v>
      </c>
      <c r="I49" s="149">
        <f aca="true" t="shared" si="2" ref="I49">H49/$H$51</f>
        <v>0.04142446897482222</v>
      </c>
    </row>
    <row r="50" spans="1:9" ht="13.8" thickBot="1">
      <c r="A50" s="113"/>
      <c r="B50" s="113"/>
      <c r="C50" s="113"/>
      <c r="D50" s="114"/>
      <c r="E50" s="113"/>
      <c r="F50" s="115"/>
      <c r="G50" s="116"/>
      <c r="H50" s="116"/>
      <c r="I50" s="113"/>
    </row>
    <row r="51" spans="1:9" ht="13.8" thickBot="1">
      <c r="A51" s="150"/>
      <c r="B51" s="151"/>
      <c r="C51" s="151"/>
      <c r="D51" s="152"/>
      <c r="E51" s="153"/>
      <c r="F51" s="154"/>
      <c r="G51" s="155" t="s">
        <v>28</v>
      </c>
      <c r="H51" s="156">
        <f>H46+H42+H40+H37+H35+H29+H21+H17+H13+H10</f>
        <v>51941.04</v>
      </c>
      <c r="I51" s="157"/>
    </row>
    <row r="52" spans="1:9" ht="13.8" thickBot="1">
      <c r="A52" s="150"/>
      <c r="B52" s="151"/>
      <c r="C52" s="151"/>
      <c r="D52" s="152"/>
      <c r="E52" s="153"/>
      <c r="F52" s="154"/>
      <c r="G52" s="155" t="s">
        <v>29</v>
      </c>
      <c r="H52" s="156">
        <f>ROUND(H51*C3,2)</f>
        <v>11297.18</v>
      </c>
      <c r="I52" s="157"/>
    </row>
    <row r="53" spans="1:9" ht="13.8" thickBot="1">
      <c r="A53" s="150"/>
      <c r="B53" s="151"/>
      <c r="C53" s="151"/>
      <c r="D53" s="152"/>
      <c r="E53" s="153"/>
      <c r="F53" s="154"/>
      <c r="G53" s="155" t="s">
        <v>30</v>
      </c>
      <c r="H53" s="156">
        <f>SUM(H51:H52)</f>
        <v>63238.22</v>
      </c>
      <c r="I53" s="157"/>
    </row>
  </sheetData>
  <mergeCells count="1">
    <mergeCell ref="A8:I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7" r:id="rId2"/>
  <rowBreaks count="2" manualBreakCount="2">
    <brk id="28" max="16383" man="1"/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109" zoomScaleSheetLayoutView="109" workbookViewId="0" topLeftCell="A10">
      <selection activeCell="E35" sqref="E35"/>
    </sheetView>
  </sheetViews>
  <sheetFormatPr defaultColWidth="9.140625" defaultRowHeight="15"/>
  <cols>
    <col min="1" max="1" width="15.8515625" style="73" bestFit="1" customWidth="1"/>
    <col min="2" max="2" width="68.57421875" style="74" bestFit="1" customWidth="1"/>
    <col min="3" max="3" width="22.8515625" style="73" bestFit="1" customWidth="1"/>
    <col min="4" max="5" width="32.140625" style="73" customWidth="1"/>
    <col min="6" max="30" width="13.7109375" style="74" bestFit="1" customWidth="1"/>
    <col min="31" max="16384" width="9.140625" style="74" customWidth="1"/>
  </cols>
  <sheetData>
    <row r="1" spans="1:2" ht="15">
      <c r="A1" s="76" t="str">
        <f>RESUMO!A1</f>
        <v>Obra:</v>
      </c>
      <c r="B1" s="75" t="str">
        <f>RESUMO!B1</f>
        <v>CONSTRUÇÃO DE MURO NA CAMARA MUNICIPAL DE PIMENTA BUENO</v>
      </c>
    </row>
    <row r="2" spans="1:2" ht="15">
      <c r="A2" s="76" t="str">
        <f>RESUMO!A2</f>
        <v>Bancos:</v>
      </c>
      <c r="B2" s="75" t="str">
        <f>RESUMO!B2</f>
        <v>SINAPI - 03/2021 - Rondônia /// SBC - 05/2021 - Rondônia /// ORSE - 12/2020 - Rondônia</v>
      </c>
    </row>
    <row r="3" spans="1:2" ht="15">
      <c r="A3" s="76" t="str">
        <f>RESUMO!A3</f>
        <v>B.D.I.</v>
      </c>
      <c r="B3" s="126">
        <f>RESUMO!B3</f>
        <v>0.2175</v>
      </c>
    </row>
    <row r="4" spans="1:2" ht="15">
      <c r="A4" s="76" t="str">
        <f>RESUMO!A4</f>
        <v>Encargos Sociais:</v>
      </c>
      <c r="B4" s="75" t="str">
        <f>RESUMO!B4</f>
        <v>Desonerado: embutido nos preços unitário dos insumos de mão de obra, de acordo com as bases.</v>
      </c>
    </row>
    <row r="5" ht="15">
      <c r="B5" s="73"/>
    </row>
    <row r="6" spans="1:5" ht="15" customHeight="1">
      <c r="A6" s="177" t="s">
        <v>127</v>
      </c>
      <c r="B6" s="177"/>
      <c r="C6" s="177"/>
      <c r="D6" s="177"/>
      <c r="E6" s="177"/>
    </row>
    <row r="7" spans="1:5" s="166" customFormat="1" ht="15">
      <c r="A7" s="164" t="s">
        <v>4</v>
      </c>
      <c r="B7" s="165" t="s">
        <v>5</v>
      </c>
      <c r="C7" s="164" t="s">
        <v>128</v>
      </c>
      <c r="D7" s="164" t="s">
        <v>129</v>
      </c>
      <c r="E7" s="164" t="s">
        <v>130</v>
      </c>
    </row>
    <row r="8" spans="1:5" s="131" customFormat="1" ht="15" thickBot="1">
      <c r="A8" s="175" t="s">
        <v>8</v>
      </c>
      <c r="B8" s="174" t="s">
        <v>9</v>
      </c>
      <c r="C8" s="161">
        <f>RESUMO!C10</f>
        <v>2516.62</v>
      </c>
      <c r="D8" s="168">
        <f>D9*C8</f>
        <v>2516.62</v>
      </c>
      <c r="E8" s="161">
        <f>E9*C8</f>
        <v>0</v>
      </c>
    </row>
    <row r="9" spans="1:5" s="132" customFormat="1" ht="15" thickTop="1">
      <c r="A9" s="175"/>
      <c r="B9" s="174"/>
      <c r="C9" s="162">
        <f>C8/$C$29</f>
        <v>0.04845147498009281</v>
      </c>
      <c r="D9" s="167">
        <v>1</v>
      </c>
      <c r="E9" s="163"/>
    </row>
    <row r="10" spans="1:5" s="131" customFormat="1" ht="15" thickBot="1">
      <c r="A10" s="175" t="s">
        <v>10</v>
      </c>
      <c r="B10" s="174" t="s">
        <v>11</v>
      </c>
      <c r="C10" s="161">
        <f>RESUMO!C11</f>
        <v>1157.89</v>
      </c>
      <c r="D10" s="169">
        <f>D11*C10</f>
        <v>1157.89</v>
      </c>
      <c r="E10" s="161">
        <f>E11*C10</f>
        <v>0</v>
      </c>
    </row>
    <row r="11" spans="1:5" s="132" customFormat="1" ht="15" thickTop="1">
      <c r="A11" s="175"/>
      <c r="B11" s="174"/>
      <c r="C11" s="162">
        <f>C10/$C$29</f>
        <v>0.022292391527008317</v>
      </c>
      <c r="D11" s="170">
        <v>1</v>
      </c>
      <c r="E11" s="163"/>
    </row>
    <row r="12" spans="1:5" s="131" customFormat="1" ht="15" thickBot="1">
      <c r="A12" s="175" t="s">
        <v>12</v>
      </c>
      <c r="B12" s="174" t="s">
        <v>13</v>
      </c>
      <c r="C12" s="161">
        <f>RESUMO!C12</f>
        <v>1261.69</v>
      </c>
      <c r="D12" s="169">
        <f>D13*C12</f>
        <v>1261.69</v>
      </c>
      <c r="E12" s="161">
        <f>E13*C12</f>
        <v>0</v>
      </c>
    </row>
    <row r="13" spans="1:5" s="132" customFormat="1" ht="15" thickTop="1">
      <c r="A13" s="175"/>
      <c r="B13" s="174"/>
      <c r="C13" s="162">
        <f>C12/$C$29</f>
        <v>0.024290811273705724</v>
      </c>
      <c r="D13" s="170">
        <v>1</v>
      </c>
      <c r="E13" s="163"/>
    </row>
    <row r="14" spans="1:5" s="131" customFormat="1" ht="15" thickBot="1">
      <c r="A14" s="175" t="s">
        <v>14</v>
      </c>
      <c r="B14" s="174" t="s">
        <v>15</v>
      </c>
      <c r="C14" s="161">
        <f>RESUMO!C13</f>
        <v>8259.34</v>
      </c>
      <c r="D14" s="169">
        <f>D15*C14</f>
        <v>8259.34</v>
      </c>
      <c r="E14" s="161">
        <f>E15*C14</f>
        <v>0</v>
      </c>
    </row>
    <row r="15" spans="1:5" s="132" customFormat="1" ht="15" thickTop="1">
      <c r="A15" s="175"/>
      <c r="B15" s="174"/>
      <c r="C15" s="162">
        <f>C14/$C$29</f>
        <v>0.15901375867714623</v>
      </c>
      <c r="D15" s="170">
        <v>1</v>
      </c>
      <c r="E15" s="163"/>
    </row>
    <row r="16" spans="1:5" s="131" customFormat="1" ht="15" thickBot="1">
      <c r="A16" s="175" t="s">
        <v>16</v>
      </c>
      <c r="B16" s="174" t="s">
        <v>17</v>
      </c>
      <c r="C16" s="161">
        <f>RESUMO!C14</f>
        <v>8779.55</v>
      </c>
      <c r="D16" s="169">
        <f>D17*C16</f>
        <v>8779.55</v>
      </c>
      <c r="E16" s="161">
        <f>E17*C16</f>
        <v>0</v>
      </c>
    </row>
    <row r="17" spans="1:5" s="132" customFormat="1" ht="15" thickTop="1">
      <c r="A17" s="175"/>
      <c r="B17" s="174"/>
      <c r="C17" s="162">
        <f>C16/$C$29</f>
        <v>0.16902915305507935</v>
      </c>
      <c r="D17" s="170">
        <v>1</v>
      </c>
      <c r="E17" s="163"/>
    </row>
    <row r="18" spans="1:5" s="131" customFormat="1" ht="15" thickBot="1">
      <c r="A18" s="175" t="s">
        <v>18</v>
      </c>
      <c r="B18" s="174" t="s">
        <v>19</v>
      </c>
      <c r="C18" s="161">
        <f>RESUMO!C15</f>
        <v>5699.29</v>
      </c>
      <c r="D18" s="168">
        <f>D19*C18</f>
        <v>5699.29</v>
      </c>
      <c r="E18" s="161">
        <f>E19*C18</f>
        <v>0</v>
      </c>
    </row>
    <row r="19" spans="1:5" s="132" customFormat="1" ht="15" thickTop="1">
      <c r="A19" s="175"/>
      <c r="B19" s="174"/>
      <c r="C19" s="162">
        <f>C18/$C$29</f>
        <v>0.10972614333482733</v>
      </c>
      <c r="D19" s="167">
        <v>1</v>
      </c>
      <c r="E19" s="163"/>
    </row>
    <row r="20" spans="1:5" s="131" customFormat="1" ht="15" thickBot="1">
      <c r="A20" s="175" t="s">
        <v>20</v>
      </c>
      <c r="B20" s="174" t="s">
        <v>21</v>
      </c>
      <c r="C20" s="161">
        <f>RESUMO!C16</f>
        <v>5929.700000000001</v>
      </c>
      <c r="D20" s="161">
        <f>D21*C20</f>
        <v>0</v>
      </c>
      <c r="E20" s="169">
        <f>E21*C20</f>
        <v>5929.700000000001</v>
      </c>
    </row>
    <row r="21" spans="1:5" s="132" customFormat="1" ht="15" thickTop="1">
      <c r="A21" s="175"/>
      <c r="B21" s="174"/>
      <c r="C21" s="162">
        <f>C20/$C$29</f>
        <v>0.11416213460492898</v>
      </c>
      <c r="D21" s="163"/>
      <c r="E21" s="170">
        <v>1</v>
      </c>
    </row>
    <row r="22" spans="1:5" s="131" customFormat="1" ht="15" thickBot="1">
      <c r="A22" s="175" t="s">
        <v>22</v>
      </c>
      <c r="B22" s="174" t="s">
        <v>23</v>
      </c>
      <c r="C22" s="161">
        <f>RESUMO!C17</f>
        <v>8067.26</v>
      </c>
      <c r="D22" s="161">
        <f>D23*C22</f>
        <v>0</v>
      </c>
      <c r="E22" s="169">
        <f>E23*C22</f>
        <v>8067.26</v>
      </c>
    </row>
    <row r="23" spans="1:5" s="132" customFormat="1" ht="15" thickTop="1">
      <c r="A23" s="175"/>
      <c r="B23" s="174"/>
      <c r="C23" s="162">
        <f>C22/$C$29</f>
        <v>0.15531571951582024</v>
      </c>
      <c r="D23" s="163"/>
      <c r="E23" s="170">
        <v>1</v>
      </c>
    </row>
    <row r="24" spans="1:5" s="131" customFormat="1" ht="15" thickBot="1">
      <c r="A24" s="175" t="s">
        <v>24</v>
      </c>
      <c r="B24" s="174" t="s">
        <v>25</v>
      </c>
      <c r="C24" s="161">
        <f>RESUMO!C18</f>
        <v>6040.76</v>
      </c>
      <c r="D24" s="161">
        <f>D25*C24</f>
        <v>0</v>
      </c>
      <c r="E24" s="169">
        <f>E25*C24</f>
        <v>6040.76</v>
      </c>
    </row>
    <row r="25" spans="1:5" s="132" customFormat="1" ht="15" thickTop="1">
      <c r="A25" s="175"/>
      <c r="B25" s="174"/>
      <c r="C25" s="162">
        <f>C24/$C$29</f>
        <v>0.11630032821830291</v>
      </c>
      <c r="D25" s="163"/>
      <c r="E25" s="170">
        <v>1</v>
      </c>
    </row>
    <row r="26" spans="1:5" s="131" customFormat="1" ht="15" thickBot="1">
      <c r="A26" s="175" t="s">
        <v>26</v>
      </c>
      <c r="B26" s="174" t="s">
        <v>27</v>
      </c>
      <c r="C26" s="161">
        <f>RESUMO!C19</f>
        <v>4228.9400000000005</v>
      </c>
      <c r="D26" s="161">
        <f>D27*C26</f>
        <v>0</v>
      </c>
      <c r="E26" s="168">
        <f>E27*C26</f>
        <v>4228.9400000000005</v>
      </c>
    </row>
    <row r="27" spans="1:5" s="132" customFormat="1" ht="15" thickTop="1">
      <c r="A27" s="175"/>
      <c r="B27" s="174"/>
      <c r="C27" s="162">
        <f>C26/$C$29</f>
        <v>0.08141808481308808</v>
      </c>
      <c r="D27" s="163"/>
      <c r="E27" s="167">
        <v>1</v>
      </c>
    </row>
    <row r="28" spans="1:5" s="132" customFormat="1" ht="15">
      <c r="A28" s="130"/>
      <c r="B28" s="130"/>
      <c r="C28" s="133"/>
      <c r="D28" s="133"/>
      <c r="E28" s="133"/>
    </row>
    <row r="29" spans="1:5" s="132" customFormat="1" ht="15" hidden="1">
      <c r="A29" s="130"/>
      <c r="B29" s="130"/>
      <c r="C29" s="134">
        <f>C26+C24+C22+C20+C18+C16+C14+C12+C10+C8</f>
        <v>51941.04</v>
      </c>
      <c r="D29" s="133"/>
      <c r="E29" s="133"/>
    </row>
    <row r="30" spans="1:5" ht="15">
      <c r="A30" s="74"/>
      <c r="D30" s="74"/>
      <c r="E30" s="74"/>
    </row>
    <row r="31" spans="1:5" ht="15">
      <c r="A31" s="176" t="s">
        <v>240</v>
      </c>
      <c r="B31" s="176"/>
      <c r="C31" s="158"/>
      <c r="D31" s="159">
        <f>D26+D24+D22+D20+D18+D16+D14+D12+D10+D8</f>
        <v>27674.379999999997</v>
      </c>
      <c r="E31" s="159">
        <f>E26+E24+E22+E20+E18+E16+E14+E12+E10+E8</f>
        <v>24266.66</v>
      </c>
    </row>
    <row r="32" spans="1:5" ht="15">
      <c r="A32" s="176" t="s">
        <v>241</v>
      </c>
      <c r="B32" s="176"/>
      <c r="C32" s="158"/>
      <c r="D32" s="159">
        <f>D31</f>
        <v>27674.379999999997</v>
      </c>
      <c r="E32" s="159">
        <f>D32+E31</f>
        <v>51941.03999999999</v>
      </c>
    </row>
    <row r="33" spans="1:5" ht="15">
      <c r="A33" s="176" t="s">
        <v>238</v>
      </c>
      <c r="B33" s="176"/>
      <c r="C33" s="158"/>
      <c r="D33" s="160">
        <f>D31/$C$29</f>
        <v>0.5328037328478598</v>
      </c>
      <c r="E33" s="160">
        <f>E31/$C$29</f>
        <v>0.4671962671521402</v>
      </c>
    </row>
    <row r="34" spans="1:5" ht="15">
      <c r="A34" s="176" t="s">
        <v>239</v>
      </c>
      <c r="B34" s="176"/>
      <c r="C34" s="158"/>
      <c r="D34" s="160">
        <f>D32/$C$29</f>
        <v>0.5328037328478598</v>
      </c>
      <c r="E34" s="160">
        <f>E32/$C$29</f>
        <v>0.9999999999999999</v>
      </c>
    </row>
    <row r="35" spans="1:5" ht="15">
      <c r="A35" s="176" t="s">
        <v>242</v>
      </c>
      <c r="B35" s="176"/>
      <c r="C35" s="158"/>
      <c r="D35" s="159">
        <f>D32+D32*$B$3</f>
        <v>33693.557649999995</v>
      </c>
      <c r="E35" s="159">
        <f>E32+E32*$B$3</f>
        <v>63238.216199999995</v>
      </c>
    </row>
  </sheetData>
  <mergeCells count="26">
    <mergeCell ref="A6:E6"/>
    <mergeCell ref="A26:A27"/>
    <mergeCell ref="B24:B25"/>
    <mergeCell ref="A24:A25"/>
    <mergeCell ref="B22:B23"/>
    <mergeCell ref="A22:A23"/>
    <mergeCell ref="B20:B21"/>
    <mergeCell ref="A20:A21"/>
    <mergeCell ref="B18:B19"/>
    <mergeCell ref="A18:A19"/>
    <mergeCell ref="B16:B17"/>
    <mergeCell ref="A16:A17"/>
    <mergeCell ref="B8:B9"/>
    <mergeCell ref="A8:A9"/>
    <mergeCell ref="B26:B27"/>
    <mergeCell ref="A35:B35"/>
    <mergeCell ref="B14:B15"/>
    <mergeCell ref="A14:A15"/>
    <mergeCell ref="B12:B13"/>
    <mergeCell ref="A12:A13"/>
    <mergeCell ref="B10:B11"/>
    <mergeCell ref="A10:A11"/>
    <mergeCell ref="A32:B32"/>
    <mergeCell ref="A33:B33"/>
    <mergeCell ref="A34:B34"/>
    <mergeCell ref="A31:B31"/>
  </mergeCells>
  <printOptions/>
  <pageMargins left="0.511811024" right="0.511811024" top="0.787401575" bottom="0.787401575" header="0.31496062" footer="0.3149606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view="pageBreakPreview" zoomScaleSheetLayoutView="100" workbookViewId="0" topLeftCell="A31">
      <selection activeCell="E42" sqref="E42"/>
    </sheetView>
  </sheetViews>
  <sheetFormatPr defaultColWidth="9.140625" defaultRowHeight="15"/>
  <cols>
    <col min="1" max="1" width="15.8515625" style="80" bestFit="1" customWidth="1"/>
    <col min="2" max="2" width="68.57421875" style="79" bestFit="1" customWidth="1"/>
    <col min="3" max="3" width="5.7109375" style="79" bestFit="1" customWidth="1"/>
    <col min="4" max="4" width="11.421875" style="80" bestFit="1" customWidth="1"/>
    <col min="5" max="5" width="68.57421875" style="79" bestFit="1" customWidth="1"/>
    <col min="6" max="6" width="18.8515625" style="79" bestFit="1" customWidth="1"/>
    <col min="7" max="16384" width="9.140625" style="79" customWidth="1"/>
  </cols>
  <sheetData>
    <row r="1" spans="1:2" ht="15">
      <c r="A1" s="77" t="str">
        <f>RESUMO!A1</f>
        <v>Obra:</v>
      </c>
      <c r="B1" s="78" t="str">
        <f>RESUMO!B1</f>
        <v>CONSTRUÇÃO DE MURO NA CAMARA MUNICIPAL DE PIMENTA BUENO</v>
      </c>
    </row>
    <row r="2" spans="1:2" ht="15">
      <c r="A2" s="77" t="str">
        <f>RESUMO!A2</f>
        <v>Bancos:</v>
      </c>
      <c r="B2" s="78" t="str">
        <f>RESUMO!B2</f>
        <v>SINAPI - 03/2021 - Rondônia /// SBC - 05/2021 - Rondônia /// ORSE - 12/2020 - Rondônia</v>
      </c>
    </row>
    <row r="3" spans="1:2" ht="15">
      <c r="A3" s="77" t="str">
        <f>RESUMO!A3</f>
        <v>B.D.I.</v>
      </c>
      <c r="B3" s="127">
        <f>RESUMO!B3</f>
        <v>0.2175</v>
      </c>
    </row>
    <row r="4" spans="1:2" ht="15">
      <c r="A4" s="77" t="str">
        <f>RESUMO!A4</f>
        <v>Encargos Sociais:</v>
      </c>
      <c r="B4" s="78" t="str">
        <f>RESUMO!B4</f>
        <v>Desonerado: embutido nos preços unitário dos insumos de mão de obra, de acordo com as bases.</v>
      </c>
    </row>
    <row r="5" ht="15"/>
    <row r="6" spans="1:5" ht="15" customHeight="1">
      <c r="A6" s="178" t="s">
        <v>131</v>
      </c>
      <c r="B6" s="178"/>
      <c r="C6" s="178"/>
      <c r="D6" s="178"/>
      <c r="E6" s="178"/>
    </row>
    <row r="7" spans="1:5" ht="15">
      <c r="A7" s="81" t="s">
        <v>4</v>
      </c>
      <c r="B7" s="82" t="s">
        <v>5</v>
      </c>
      <c r="C7" s="81" t="s">
        <v>34</v>
      </c>
      <c r="D7" s="81" t="s">
        <v>35</v>
      </c>
      <c r="E7" s="82" t="s">
        <v>131</v>
      </c>
    </row>
    <row r="8" spans="1:5" ht="15">
      <c r="A8" s="83" t="s">
        <v>8</v>
      </c>
      <c r="B8" s="84" t="s">
        <v>9</v>
      </c>
      <c r="C8" s="83"/>
      <c r="D8" s="83"/>
      <c r="E8" s="84"/>
    </row>
    <row r="9" spans="1:5" ht="15">
      <c r="A9" s="85" t="s">
        <v>37</v>
      </c>
      <c r="B9" s="86" t="s">
        <v>40</v>
      </c>
      <c r="C9" s="85" t="s">
        <v>41</v>
      </c>
      <c r="D9" s="117">
        <v>2</v>
      </c>
      <c r="E9" s="86" t="s">
        <v>237</v>
      </c>
    </row>
    <row r="10" spans="1:5" ht="26.4">
      <c r="A10" s="85" t="s">
        <v>42</v>
      </c>
      <c r="B10" s="86" t="s">
        <v>44</v>
      </c>
      <c r="C10" s="85" t="s">
        <v>41</v>
      </c>
      <c r="D10" s="117">
        <v>3</v>
      </c>
      <c r="E10" s="86" t="s">
        <v>235</v>
      </c>
    </row>
    <row r="11" spans="1:5" ht="15">
      <c r="A11" s="83" t="s">
        <v>10</v>
      </c>
      <c r="B11" s="84" t="s">
        <v>11</v>
      </c>
      <c r="C11" s="83"/>
      <c r="D11" s="83"/>
      <c r="E11" s="84"/>
    </row>
    <row r="12" spans="1:5" ht="39.6">
      <c r="A12" s="85" t="s">
        <v>45</v>
      </c>
      <c r="B12" s="86" t="s">
        <v>47</v>
      </c>
      <c r="C12" s="85" t="s">
        <v>48</v>
      </c>
      <c r="D12" s="85" t="s">
        <v>132</v>
      </c>
      <c r="E12" s="86" t="s">
        <v>133</v>
      </c>
    </row>
    <row r="13" spans="1:5" ht="39.6">
      <c r="A13" s="85" t="s">
        <v>49</v>
      </c>
      <c r="B13" s="86" t="s">
        <v>51</v>
      </c>
      <c r="C13" s="85" t="s">
        <v>48</v>
      </c>
      <c r="D13" s="85" t="s">
        <v>134</v>
      </c>
      <c r="E13" s="86" t="s">
        <v>135</v>
      </c>
    </row>
    <row r="14" spans="1:5" ht="39.6">
      <c r="A14" s="85" t="s">
        <v>52</v>
      </c>
      <c r="B14" s="86" t="s">
        <v>55</v>
      </c>
      <c r="C14" s="85" t="s">
        <v>41</v>
      </c>
      <c r="D14" s="85" t="s">
        <v>136</v>
      </c>
      <c r="E14" s="86" t="s">
        <v>137</v>
      </c>
    </row>
    <row r="15" spans="1:5" ht="15">
      <c r="A15" s="83" t="s">
        <v>12</v>
      </c>
      <c r="B15" s="84" t="s">
        <v>13</v>
      </c>
      <c r="C15" s="83"/>
      <c r="D15" s="83"/>
      <c r="E15" s="84"/>
    </row>
    <row r="16" spans="1:5" ht="26.4">
      <c r="A16" s="85" t="s">
        <v>56</v>
      </c>
      <c r="B16" s="86" t="s">
        <v>58</v>
      </c>
      <c r="C16" s="85" t="s">
        <v>48</v>
      </c>
      <c r="D16" s="85" t="s">
        <v>138</v>
      </c>
      <c r="E16" s="86" t="s">
        <v>139</v>
      </c>
    </row>
    <row r="17" spans="1:5" ht="26.4">
      <c r="A17" s="85" t="s">
        <v>59</v>
      </c>
      <c r="B17" s="86" t="s">
        <v>61</v>
      </c>
      <c r="C17" s="85" t="s">
        <v>48</v>
      </c>
      <c r="D17" s="85" t="s">
        <v>140</v>
      </c>
      <c r="E17" s="86" t="s">
        <v>141</v>
      </c>
    </row>
    <row r="18" spans="1:5" ht="79.2">
      <c r="A18" s="85" t="s">
        <v>62</v>
      </c>
      <c r="B18" s="86" t="s">
        <v>64</v>
      </c>
      <c r="C18" s="85" t="s">
        <v>48</v>
      </c>
      <c r="D18" s="85" t="s">
        <v>142</v>
      </c>
      <c r="E18" s="86" t="s">
        <v>143</v>
      </c>
    </row>
    <row r="19" spans="1:5" ht="15">
      <c r="A19" s="83" t="s">
        <v>14</v>
      </c>
      <c r="B19" s="84" t="s">
        <v>15</v>
      </c>
      <c r="C19" s="83"/>
      <c r="D19" s="83"/>
      <c r="E19" s="84"/>
    </row>
    <row r="20" spans="1:5" ht="66">
      <c r="A20" s="85" t="s">
        <v>65</v>
      </c>
      <c r="B20" s="86" t="s">
        <v>67</v>
      </c>
      <c r="C20" s="85" t="s">
        <v>48</v>
      </c>
      <c r="D20" s="85" t="s">
        <v>144</v>
      </c>
      <c r="E20" s="86" t="s">
        <v>145</v>
      </c>
    </row>
    <row r="21" spans="1:5" ht="198">
      <c r="A21" s="85" t="s">
        <v>68</v>
      </c>
      <c r="B21" s="86" t="s">
        <v>70</v>
      </c>
      <c r="C21" s="85" t="s">
        <v>71</v>
      </c>
      <c r="D21" s="85" t="s">
        <v>146</v>
      </c>
      <c r="E21" s="86" t="s">
        <v>147</v>
      </c>
    </row>
    <row r="22" spans="1:5" ht="52.8">
      <c r="A22" s="85" t="s">
        <v>72</v>
      </c>
      <c r="B22" s="86" t="s">
        <v>74</v>
      </c>
      <c r="C22" s="85" t="s">
        <v>71</v>
      </c>
      <c r="D22" s="85" t="s">
        <v>148</v>
      </c>
      <c r="E22" s="86" t="s">
        <v>149</v>
      </c>
    </row>
    <row r="23" spans="1:5" ht="39.6">
      <c r="A23" s="85" t="s">
        <v>75</v>
      </c>
      <c r="B23" s="86" t="s">
        <v>77</v>
      </c>
      <c r="C23" s="85" t="s">
        <v>71</v>
      </c>
      <c r="D23" s="85" t="s">
        <v>150</v>
      </c>
      <c r="E23" s="86" t="s">
        <v>151</v>
      </c>
    </row>
    <row r="24" spans="1:5" ht="39.6">
      <c r="A24" s="85" t="s">
        <v>78</v>
      </c>
      <c r="B24" s="86" t="s">
        <v>80</v>
      </c>
      <c r="C24" s="85" t="s">
        <v>41</v>
      </c>
      <c r="D24" s="85" t="s">
        <v>152</v>
      </c>
      <c r="E24" s="86" t="s">
        <v>153</v>
      </c>
    </row>
    <row r="25" spans="1:5" ht="26.4">
      <c r="A25" s="85" t="s">
        <v>81</v>
      </c>
      <c r="B25" s="86" t="s">
        <v>83</v>
      </c>
      <c r="C25" s="85" t="s">
        <v>48</v>
      </c>
      <c r="D25" s="85" t="s">
        <v>144</v>
      </c>
      <c r="E25" s="86" t="s">
        <v>154</v>
      </c>
    </row>
    <row r="26" spans="1:5" ht="66">
      <c r="A26" s="85" t="s">
        <v>84</v>
      </c>
      <c r="B26" s="86" t="s">
        <v>86</v>
      </c>
      <c r="C26" s="85" t="s">
        <v>41</v>
      </c>
      <c r="D26" s="85" t="s">
        <v>155</v>
      </c>
      <c r="E26" s="86" t="s">
        <v>156</v>
      </c>
    </row>
    <row r="27" spans="1:5" ht="15">
      <c r="A27" s="83" t="s">
        <v>16</v>
      </c>
      <c r="B27" s="84" t="s">
        <v>17</v>
      </c>
      <c r="C27" s="83"/>
      <c r="D27" s="83"/>
      <c r="E27" s="84"/>
    </row>
    <row r="28" spans="1:5" ht="145.2">
      <c r="A28" s="85" t="s">
        <v>87</v>
      </c>
      <c r="B28" s="86" t="s">
        <v>89</v>
      </c>
      <c r="C28" s="85" t="s">
        <v>71</v>
      </c>
      <c r="D28" s="85" t="s">
        <v>157</v>
      </c>
      <c r="E28" s="86" t="s">
        <v>158</v>
      </c>
    </row>
    <row r="29" spans="1:5" ht="184.8">
      <c r="A29" s="85" t="s">
        <v>90</v>
      </c>
      <c r="B29" s="86" t="s">
        <v>92</v>
      </c>
      <c r="C29" s="85" t="s">
        <v>71</v>
      </c>
      <c r="D29" s="85" t="s">
        <v>159</v>
      </c>
      <c r="E29" s="86" t="s">
        <v>160</v>
      </c>
    </row>
    <row r="30" spans="1:5" ht="39.6">
      <c r="A30" s="85" t="s">
        <v>93</v>
      </c>
      <c r="B30" s="86" t="s">
        <v>95</v>
      </c>
      <c r="C30" s="85" t="s">
        <v>41</v>
      </c>
      <c r="D30" s="85" t="s">
        <v>161</v>
      </c>
      <c r="E30" s="86" t="s">
        <v>162</v>
      </c>
    </row>
    <row r="31" spans="1:5" ht="39.6">
      <c r="A31" s="85" t="s">
        <v>96</v>
      </c>
      <c r="B31" s="86" t="s">
        <v>67</v>
      </c>
      <c r="C31" s="85" t="s">
        <v>48</v>
      </c>
      <c r="D31" s="85" t="s">
        <v>163</v>
      </c>
      <c r="E31" s="86" t="s">
        <v>164</v>
      </c>
    </row>
    <row r="32" spans="1:5" ht="26.4">
      <c r="A32" s="85" t="s">
        <v>97</v>
      </c>
      <c r="B32" s="86" t="s">
        <v>83</v>
      </c>
      <c r="C32" s="85" t="s">
        <v>48</v>
      </c>
      <c r="D32" s="85" t="s">
        <v>163</v>
      </c>
      <c r="E32" s="86" t="s">
        <v>165</v>
      </c>
    </row>
    <row r="33" spans="1:5" ht="15">
      <c r="A33" s="83" t="s">
        <v>18</v>
      </c>
      <c r="B33" s="84" t="s">
        <v>19</v>
      </c>
      <c r="C33" s="83"/>
      <c r="D33" s="83"/>
      <c r="E33" s="84"/>
    </row>
    <row r="34" spans="1:5" ht="52.8">
      <c r="A34" s="85" t="s">
        <v>98</v>
      </c>
      <c r="B34" s="86" t="s">
        <v>100</v>
      </c>
      <c r="C34" s="85" t="s">
        <v>41</v>
      </c>
      <c r="D34" s="85" t="s">
        <v>166</v>
      </c>
      <c r="E34" s="86" t="s">
        <v>167</v>
      </c>
    </row>
    <row r="35" spans="1:5" ht="15">
      <c r="A35" s="83" t="s">
        <v>20</v>
      </c>
      <c r="B35" s="84" t="s">
        <v>21</v>
      </c>
      <c r="C35" s="83"/>
      <c r="D35" s="83"/>
      <c r="E35" s="84"/>
    </row>
    <row r="36" spans="1:5" ht="39.6">
      <c r="A36" s="85" t="s">
        <v>101</v>
      </c>
      <c r="B36" s="86" t="s">
        <v>103</v>
      </c>
      <c r="C36" s="85" t="s">
        <v>41</v>
      </c>
      <c r="D36" s="85" t="s">
        <v>168</v>
      </c>
      <c r="E36" s="86" t="s">
        <v>169</v>
      </c>
    </row>
    <row r="37" spans="1:5" ht="52.8">
      <c r="A37" s="85" t="s">
        <v>104</v>
      </c>
      <c r="B37" s="86" t="s">
        <v>106</v>
      </c>
      <c r="C37" s="85" t="s">
        <v>41</v>
      </c>
      <c r="D37" s="85" t="s">
        <v>168</v>
      </c>
      <c r="E37" s="86" t="s">
        <v>170</v>
      </c>
    </row>
    <row r="38" spans="1:5" ht="15">
      <c r="A38" s="83" t="s">
        <v>22</v>
      </c>
      <c r="B38" s="84" t="s">
        <v>23</v>
      </c>
      <c r="C38" s="83"/>
      <c r="D38" s="83"/>
      <c r="E38" s="84"/>
    </row>
    <row r="39" spans="1:5" ht="26.4">
      <c r="A39" s="85" t="s">
        <v>107</v>
      </c>
      <c r="B39" s="86" t="s">
        <v>243</v>
      </c>
      <c r="C39" s="85" t="s">
        <v>41</v>
      </c>
      <c r="D39" s="85">
        <v>17.16</v>
      </c>
      <c r="E39" s="86" t="s">
        <v>246</v>
      </c>
    </row>
    <row r="40" spans="1:5" ht="15">
      <c r="A40" s="83" t="s">
        <v>24</v>
      </c>
      <c r="B40" s="84" t="s">
        <v>25</v>
      </c>
      <c r="C40" s="83"/>
      <c r="D40" s="83"/>
      <c r="E40" s="84"/>
    </row>
    <row r="41" spans="1:5" ht="26.4">
      <c r="A41" s="85" t="s">
        <v>108</v>
      </c>
      <c r="B41" s="86" t="s">
        <v>110</v>
      </c>
      <c r="C41" s="85" t="s">
        <v>41</v>
      </c>
      <c r="D41" s="85">
        <v>44</v>
      </c>
      <c r="E41" s="86" t="s">
        <v>212</v>
      </c>
    </row>
    <row r="42" spans="1:5" ht="26.4">
      <c r="A42" s="85" t="s">
        <v>111</v>
      </c>
      <c r="B42" s="86" t="s">
        <v>113</v>
      </c>
      <c r="C42" s="85" t="s">
        <v>41</v>
      </c>
      <c r="D42" s="85">
        <v>44</v>
      </c>
      <c r="E42" s="86" t="s">
        <v>212</v>
      </c>
    </row>
    <row r="43" spans="1:5" ht="39.6">
      <c r="A43" s="85" t="s">
        <v>114</v>
      </c>
      <c r="B43" s="86" t="s">
        <v>116</v>
      </c>
      <c r="C43" s="85" t="s">
        <v>41</v>
      </c>
      <c r="D43" s="85">
        <v>44</v>
      </c>
      <c r="E43" s="86" t="s">
        <v>212</v>
      </c>
    </row>
    <row r="44" spans="1:5" ht="15">
      <c r="A44" s="83" t="s">
        <v>26</v>
      </c>
      <c r="B44" s="84" t="s">
        <v>27</v>
      </c>
      <c r="C44" s="83"/>
      <c r="D44" s="83"/>
      <c r="E44" s="84"/>
    </row>
    <row r="45" spans="1:5" ht="26.4">
      <c r="A45" s="85" t="s">
        <v>117</v>
      </c>
      <c r="B45" s="86" t="s">
        <v>119</v>
      </c>
      <c r="C45" s="85" t="s">
        <v>120</v>
      </c>
      <c r="D45" s="85" t="s">
        <v>171</v>
      </c>
      <c r="E45" s="86" t="s">
        <v>172</v>
      </c>
    </row>
    <row r="46" spans="1:5" ht="26.4">
      <c r="A46" s="85" t="s">
        <v>121</v>
      </c>
      <c r="B46" s="86" t="s">
        <v>123</v>
      </c>
      <c r="C46" s="85" t="s">
        <v>41</v>
      </c>
      <c r="D46" s="85" t="s">
        <v>168</v>
      </c>
      <c r="E46" s="86" t="s">
        <v>170</v>
      </c>
    </row>
    <row r="47" spans="1:5" ht="26.4">
      <c r="A47" s="85" t="s">
        <v>124</v>
      </c>
      <c r="B47" s="86" t="s">
        <v>126</v>
      </c>
      <c r="C47" s="85" t="s">
        <v>41</v>
      </c>
      <c r="D47" s="85" t="s">
        <v>168</v>
      </c>
      <c r="E47" s="86" t="s">
        <v>170</v>
      </c>
    </row>
  </sheetData>
  <mergeCells count="1">
    <mergeCell ref="A6:E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2"/>
  <rowBreaks count="3" manualBreakCount="3">
    <brk id="18" max="16383" man="1"/>
    <brk id="26" max="16383" man="1"/>
    <brk id="3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85" zoomScaleSheetLayoutView="85" workbookViewId="0" topLeftCell="A1">
      <selection activeCell="D19" sqref="D19"/>
    </sheetView>
  </sheetViews>
  <sheetFormatPr defaultColWidth="9.140625" defaultRowHeight="15"/>
  <cols>
    <col min="1" max="1" width="11.421875" style="47" bestFit="1" customWidth="1"/>
    <col min="2" max="2" width="13.7109375" style="47" bestFit="1" customWidth="1"/>
    <col min="3" max="3" width="11.421875" style="47" bestFit="1" customWidth="1"/>
    <col min="4" max="4" width="68.57421875" style="46" bestFit="1" customWidth="1"/>
    <col min="5" max="5" width="17.140625" style="47" bestFit="1" customWidth="1"/>
    <col min="6" max="8" width="13.7109375" style="47" bestFit="1" customWidth="1"/>
    <col min="9" max="9" width="14.8515625" style="47" bestFit="1" customWidth="1"/>
    <col min="10" max="10" width="16.00390625" style="47" bestFit="1" customWidth="1"/>
    <col min="11" max="16384" width="9.140625" style="46" customWidth="1"/>
  </cols>
  <sheetData>
    <row r="1" spans="2:3" ht="13.5">
      <c r="B1" s="67" t="str">
        <f>RESUMO!A1</f>
        <v>Obra:</v>
      </c>
      <c r="C1" s="72" t="str">
        <f>RESUMO!B1</f>
        <v>CONSTRUÇÃO DE MURO NA CAMARA MUNICIPAL DE PIMENTA BUENO</v>
      </c>
    </row>
    <row r="2" spans="2:3" ht="13.5">
      <c r="B2" s="67" t="str">
        <f>RESUMO!A2</f>
        <v>Bancos:</v>
      </c>
      <c r="C2" s="72" t="str">
        <f>RESUMO!B2</f>
        <v>SINAPI - 03/2021 - Rondônia /// SBC - 05/2021 - Rondônia /// ORSE - 12/2020 - Rondônia</v>
      </c>
    </row>
    <row r="3" spans="2:3" ht="13.5">
      <c r="B3" s="67" t="str">
        <f>RESUMO!A3</f>
        <v>B.D.I.</v>
      </c>
      <c r="C3" s="129">
        <f>RESUMO!B3</f>
        <v>0.2175</v>
      </c>
    </row>
    <row r="4" spans="1:10" ht="13.5">
      <c r="A4" s="44"/>
      <c r="B4" s="67" t="str">
        <f>RESUMO!A4</f>
        <v>Encargos Sociais:</v>
      </c>
      <c r="C4" s="72" t="str">
        <f>RESUMO!B4</f>
        <v>Desonerado: embutido nos preços unitário dos insumos de mão de obra, de acordo com as bases.</v>
      </c>
      <c r="D4" s="68"/>
      <c r="E4" s="44"/>
      <c r="F4" s="44"/>
      <c r="G4" s="44"/>
      <c r="H4" s="44"/>
      <c r="I4" s="44"/>
      <c r="J4" s="44"/>
    </row>
    <row r="5" spans="1:10" ht="15">
      <c r="A5" s="44"/>
      <c r="B5" s="44"/>
      <c r="C5" s="44"/>
      <c r="D5" s="68"/>
      <c r="E5" s="44"/>
      <c r="F5" s="44"/>
      <c r="G5" s="44"/>
      <c r="H5" s="44"/>
      <c r="I5" s="44"/>
      <c r="J5" s="44"/>
    </row>
    <row r="6" spans="1:10" ht="13.8" thickBot="1">
      <c r="A6" s="179" t="s">
        <v>219</v>
      </c>
      <c r="B6" s="179"/>
      <c r="C6" s="179"/>
      <c r="D6" s="179"/>
      <c r="E6" s="179"/>
      <c r="F6" s="179"/>
      <c r="G6" s="179"/>
      <c r="H6" s="179"/>
      <c r="I6" s="179"/>
      <c r="J6" s="179"/>
    </row>
    <row r="7" spans="1:10" ht="14.25" thickTop="1">
      <c r="A7" s="92"/>
      <c r="B7" s="92"/>
      <c r="C7" s="92"/>
      <c r="D7" s="93"/>
      <c r="E7" s="92"/>
      <c r="F7" s="92"/>
      <c r="G7" s="92"/>
      <c r="H7" s="92"/>
      <c r="I7" s="92"/>
      <c r="J7" s="92"/>
    </row>
    <row r="8" spans="1:10" ht="15">
      <c r="A8" s="48" t="s">
        <v>52</v>
      </c>
      <c r="B8" s="48" t="s">
        <v>32</v>
      </c>
      <c r="C8" s="48" t="s">
        <v>33</v>
      </c>
      <c r="D8" s="49" t="s">
        <v>5</v>
      </c>
      <c r="E8" s="48" t="s">
        <v>220</v>
      </c>
      <c r="F8" s="48"/>
      <c r="G8" s="48" t="s">
        <v>34</v>
      </c>
      <c r="H8" s="48" t="s">
        <v>35</v>
      </c>
      <c r="I8" s="48" t="s">
        <v>36</v>
      </c>
      <c r="J8" s="48" t="s">
        <v>6</v>
      </c>
    </row>
    <row r="9" spans="1:10" ht="39.6">
      <c r="A9" s="70" t="s">
        <v>221</v>
      </c>
      <c r="B9" s="70" t="s">
        <v>53</v>
      </c>
      <c r="C9" s="70" t="s">
        <v>54</v>
      </c>
      <c r="D9" s="69" t="s">
        <v>55</v>
      </c>
      <c r="E9" s="70" t="s">
        <v>232</v>
      </c>
      <c r="F9" s="70"/>
      <c r="G9" s="70" t="s">
        <v>41</v>
      </c>
      <c r="H9" s="94">
        <v>1</v>
      </c>
      <c r="I9" s="95">
        <v>18.4</v>
      </c>
      <c r="J9" s="95">
        <v>18.4</v>
      </c>
    </row>
    <row r="10" spans="1:10" ht="26.4">
      <c r="A10" s="96" t="s">
        <v>222</v>
      </c>
      <c r="B10" s="96" t="s">
        <v>233</v>
      </c>
      <c r="C10" s="96" t="s">
        <v>39</v>
      </c>
      <c r="D10" s="97" t="s">
        <v>234</v>
      </c>
      <c r="E10" s="96" t="s">
        <v>223</v>
      </c>
      <c r="F10" s="96"/>
      <c r="G10" s="96" t="s">
        <v>224</v>
      </c>
      <c r="H10" s="98">
        <v>0.37</v>
      </c>
      <c r="I10" s="99">
        <v>18.76</v>
      </c>
      <c r="J10" s="99">
        <v>6.94</v>
      </c>
    </row>
    <row r="11" spans="1:10" ht="26.4">
      <c r="A11" s="96" t="s">
        <v>222</v>
      </c>
      <c r="B11" s="96" t="s">
        <v>225</v>
      </c>
      <c r="C11" s="96" t="s">
        <v>39</v>
      </c>
      <c r="D11" s="97" t="s">
        <v>226</v>
      </c>
      <c r="E11" s="96" t="s">
        <v>223</v>
      </c>
      <c r="F11" s="96"/>
      <c r="G11" s="96" t="s">
        <v>224</v>
      </c>
      <c r="H11" s="98">
        <v>0.72</v>
      </c>
      <c r="I11" s="99">
        <v>15.92</v>
      </c>
      <c r="J11" s="99">
        <v>11.46</v>
      </c>
    </row>
    <row r="12" spans="1:10" ht="15">
      <c r="A12" s="71"/>
      <c r="B12" s="71"/>
      <c r="C12" s="71"/>
      <c r="D12" s="100"/>
      <c r="E12" s="71" t="s">
        <v>227</v>
      </c>
      <c r="F12" s="101">
        <v>12.89</v>
      </c>
      <c r="G12" s="71" t="s">
        <v>228</v>
      </c>
      <c r="H12" s="101">
        <v>0</v>
      </c>
      <c r="I12" s="71" t="s">
        <v>229</v>
      </c>
      <c r="J12" s="101">
        <v>12.89</v>
      </c>
    </row>
    <row r="13" spans="1:10" ht="13.8" thickBot="1">
      <c r="A13" s="44"/>
      <c r="B13" s="44"/>
      <c r="C13" s="44"/>
      <c r="D13" s="45"/>
      <c r="E13" s="44"/>
      <c r="F13" s="44"/>
      <c r="G13" s="44" t="s">
        <v>230</v>
      </c>
      <c r="H13" s="102">
        <v>10</v>
      </c>
      <c r="I13" s="44" t="s">
        <v>231</v>
      </c>
      <c r="J13" s="103">
        <v>184</v>
      </c>
    </row>
    <row r="14" spans="1:10" ht="13.8" thickTop="1">
      <c r="A14" s="92"/>
      <c r="B14" s="92"/>
      <c r="C14" s="92"/>
      <c r="D14" s="93"/>
      <c r="E14" s="92"/>
      <c r="F14" s="92"/>
      <c r="G14" s="92"/>
      <c r="H14" s="92"/>
      <c r="I14" s="92"/>
      <c r="J14" s="92"/>
    </row>
    <row r="18" ht="15">
      <c r="G18" s="128"/>
    </row>
  </sheetData>
  <mergeCells count="1">
    <mergeCell ref="A6:J6"/>
  </mergeCells>
  <printOptions/>
  <pageMargins left="0.511811024" right="0.511811024" top="0.787401575" bottom="0.787401575" header="0.31496062" footer="0.3149606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60" workbookViewId="0" topLeftCell="A22">
      <selection activeCell="H37" sqref="H37"/>
    </sheetView>
  </sheetViews>
  <sheetFormatPr defaultColWidth="9.140625" defaultRowHeight="15"/>
  <cols>
    <col min="1" max="1" width="26.140625" style="1" customWidth="1"/>
    <col min="2" max="2" width="19.57421875" style="1" customWidth="1"/>
    <col min="3" max="3" width="21.8515625" style="1" customWidth="1"/>
    <col min="4" max="4" width="25.57421875" style="1" customWidth="1"/>
    <col min="5" max="5" width="29.140625" style="1" customWidth="1"/>
    <col min="6" max="6" width="11.8515625" style="1" customWidth="1"/>
    <col min="7" max="256" width="9.140625" style="1" customWidth="1"/>
    <col min="257" max="257" width="28.140625" style="1" customWidth="1"/>
    <col min="258" max="258" width="20.7109375" style="1" customWidth="1"/>
    <col min="259" max="259" width="22.57421875" style="1" customWidth="1"/>
    <col min="260" max="260" width="26.140625" style="1" customWidth="1"/>
    <col min="261" max="261" width="30.7109375" style="1" customWidth="1"/>
    <col min="262" max="262" width="11.8515625" style="1" customWidth="1"/>
    <col min="263" max="512" width="9.140625" style="1" customWidth="1"/>
    <col min="513" max="513" width="28.140625" style="1" customWidth="1"/>
    <col min="514" max="514" width="20.7109375" style="1" customWidth="1"/>
    <col min="515" max="515" width="22.57421875" style="1" customWidth="1"/>
    <col min="516" max="516" width="26.140625" style="1" customWidth="1"/>
    <col min="517" max="517" width="30.7109375" style="1" customWidth="1"/>
    <col min="518" max="518" width="11.8515625" style="1" customWidth="1"/>
    <col min="519" max="768" width="9.140625" style="1" customWidth="1"/>
    <col min="769" max="769" width="28.140625" style="1" customWidth="1"/>
    <col min="770" max="770" width="20.7109375" style="1" customWidth="1"/>
    <col min="771" max="771" width="22.57421875" style="1" customWidth="1"/>
    <col min="772" max="772" width="26.140625" style="1" customWidth="1"/>
    <col min="773" max="773" width="30.7109375" style="1" customWidth="1"/>
    <col min="774" max="774" width="11.8515625" style="1" customWidth="1"/>
    <col min="775" max="1024" width="9.140625" style="1" customWidth="1"/>
    <col min="1025" max="1025" width="28.140625" style="1" customWidth="1"/>
    <col min="1026" max="1026" width="20.7109375" style="1" customWidth="1"/>
    <col min="1027" max="1027" width="22.57421875" style="1" customWidth="1"/>
    <col min="1028" max="1028" width="26.140625" style="1" customWidth="1"/>
    <col min="1029" max="1029" width="30.7109375" style="1" customWidth="1"/>
    <col min="1030" max="1030" width="11.8515625" style="1" customWidth="1"/>
    <col min="1031" max="1280" width="9.140625" style="1" customWidth="1"/>
    <col min="1281" max="1281" width="28.140625" style="1" customWidth="1"/>
    <col min="1282" max="1282" width="20.7109375" style="1" customWidth="1"/>
    <col min="1283" max="1283" width="22.57421875" style="1" customWidth="1"/>
    <col min="1284" max="1284" width="26.140625" style="1" customWidth="1"/>
    <col min="1285" max="1285" width="30.7109375" style="1" customWidth="1"/>
    <col min="1286" max="1286" width="11.8515625" style="1" customWidth="1"/>
    <col min="1287" max="1536" width="9.140625" style="1" customWidth="1"/>
    <col min="1537" max="1537" width="28.140625" style="1" customWidth="1"/>
    <col min="1538" max="1538" width="20.7109375" style="1" customWidth="1"/>
    <col min="1539" max="1539" width="22.57421875" style="1" customWidth="1"/>
    <col min="1540" max="1540" width="26.140625" style="1" customWidth="1"/>
    <col min="1541" max="1541" width="30.7109375" style="1" customWidth="1"/>
    <col min="1542" max="1542" width="11.8515625" style="1" customWidth="1"/>
    <col min="1543" max="1792" width="9.140625" style="1" customWidth="1"/>
    <col min="1793" max="1793" width="28.140625" style="1" customWidth="1"/>
    <col min="1794" max="1794" width="20.7109375" style="1" customWidth="1"/>
    <col min="1795" max="1795" width="22.57421875" style="1" customWidth="1"/>
    <col min="1796" max="1796" width="26.140625" style="1" customWidth="1"/>
    <col min="1797" max="1797" width="30.7109375" style="1" customWidth="1"/>
    <col min="1798" max="1798" width="11.8515625" style="1" customWidth="1"/>
    <col min="1799" max="2048" width="9.140625" style="1" customWidth="1"/>
    <col min="2049" max="2049" width="28.140625" style="1" customWidth="1"/>
    <col min="2050" max="2050" width="20.7109375" style="1" customWidth="1"/>
    <col min="2051" max="2051" width="22.57421875" style="1" customWidth="1"/>
    <col min="2052" max="2052" width="26.140625" style="1" customWidth="1"/>
    <col min="2053" max="2053" width="30.7109375" style="1" customWidth="1"/>
    <col min="2054" max="2054" width="11.8515625" style="1" customWidth="1"/>
    <col min="2055" max="2304" width="9.140625" style="1" customWidth="1"/>
    <col min="2305" max="2305" width="28.140625" style="1" customWidth="1"/>
    <col min="2306" max="2306" width="20.7109375" style="1" customWidth="1"/>
    <col min="2307" max="2307" width="22.57421875" style="1" customWidth="1"/>
    <col min="2308" max="2308" width="26.140625" style="1" customWidth="1"/>
    <col min="2309" max="2309" width="30.7109375" style="1" customWidth="1"/>
    <col min="2310" max="2310" width="11.8515625" style="1" customWidth="1"/>
    <col min="2311" max="2560" width="9.140625" style="1" customWidth="1"/>
    <col min="2561" max="2561" width="28.140625" style="1" customWidth="1"/>
    <col min="2562" max="2562" width="20.7109375" style="1" customWidth="1"/>
    <col min="2563" max="2563" width="22.57421875" style="1" customWidth="1"/>
    <col min="2564" max="2564" width="26.140625" style="1" customWidth="1"/>
    <col min="2565" max="2565" width="30.7109375" style="1" customWidth="1"/>
    <col min="2566" max="2566" width="11.8515625" style="1" customWidth="1"/>
    <col min="2567" max="2816" width="9.140625" style="1" customWidth="1"/>
    <col min="2817" max="2817" width="28.140625" style="1" customWidth="1"/>
    <col min="2818" max="2818" width="20.7109375" style="1" customWidth="1"/>
    <col min="2819" max="2819" width="22.57421875" style="1" customWidth="1"/>
    <col min="2820" max="2820" width="26.140625" style="1" customWidth="1"/>
    <col min="2821" max="2821" width="30.7109375" style="1" customWidth="1"/>
    <col min="2822" max="2822" width="11.8515625" style="1" customWidth="1"/>
    <col min="2823" max="3072" width="9.140625" style="1" customWidth="1"/>
    <col min="3073" max="3073" width="28.140625" style="1" customWidth="1"/>
    <col min="3074" max="3074" width="20.7109375" style="1" customWidth="1"/>
    <col min="3075" max="3075" width="22.57421875" style="1" customWidth="1"/>
    <col min="3076" max="3076" width="26.140625" style="1" customWidth="1"/>
    <col min="3077" max="3077" width="30.7109375" style="1" customWidth="1"/>
    <col min="3078" max="3078" width="11.8515625" style="1" customWidth="1"/>
    <col min="3079" max="3328" width="9.140625" style="1" customWidth="1"/>
    <col min="3329" max="3329" width="28.140625" style="1" customWidth="1"/>
    <col min="3330" max="3330" width="20.7109375" style="1" customWidth="1"/>
    <col min="3331" max="3331" width="22.57421875" style="1" customWidth="1"/>
    <col min="3332" max="3332" width="26.140625" style="1" customWidth="1"/>
    <col min="3333" max="3333" width="30.7109375" style="1" customWidth="1"/>
    <col min="3334" max="3334" width="11.8515625" style="1" customWidth="1"/>
    <col min="3335" max="3584" width="9.140625" style="1" customWidth="1"/>
    <col min="3585" max="3585" width="28.140625" style="1" customWidth="1"/>
    <col min="3586" max="3586" width="20.7109375" style="1" customWidth="1"/>
    <col min="3587" max="3587" width="22.57421875" style="1" customWidth="1"/>
    <col min="3588" max="3588" width="26.140625" style="1" customWidth="1"/>
    <col min="3589" max="3589" width="30.7109375" style="1" customWidth="1"/>
    <col min="3590" max="3590" width="11.8515625" style="1" customWidth="1"/>
    <col min="3591" max="3840" width="9.140625" style="1" customWidth="1"/>
    <col min="3841" max="3841" width="28.140625" style="1" customWidth="1"/>
    <col min="3842" max="3842" width="20.7109375" style="1" customWidth="1"/>
    <col min="3843" max="3843" width="22.57421875" style="1" customWidth="1"/>
    <col min="3844" max="3844" width="26.140625" style="1" customWidth="1"/>
    <col min="3845" max="3845" width="30.7109375" style="1" customWidth="1"/>
    <col min="3846" max="3846" width="11.8515625" style="1" customWidth="1"/>
    <col min="3847" max="4096" width="9.140625" style="1" customWidth="1"/>
    <col min="4097" max="4097" width="28.140625" style="1" customWidth="1"/>
    <col min="4098" max="4098" width="20.7109375" style="1" customWidth="1"/>
    <col min="4099" max="4099" width="22.57421875" style="1" customWidth="1"/>
    <col min="4100" max="4100" width="26.140625" style="1" customWidth="1"/>
    <col min="4101" max="4101" width="30.7109375" style="1" customWidth="1"/>
    <col min="4102" max="4102" width="11.8515625" style="1" customWidth="1"/>
    <col min="4103" max="4352" width="9.140625" style="1" customWidth="1"/>
    <col min="4353" max="4353" width="28.140625" style="1" customWidth="1"/>
    <col min="4354" max="4354" width="20.7109375" style="1" customWidth="1"/>
    <col min="4355" max="4355" width="22.57421875" style="1" customWidth="1"/>
    <col min="4356" max="4356" width="26.140625" style="1" customWidth="1"/>
    <col min="4357" max="4357" width="30.7109375" style="1" customWidth="1"/>
    <col min="4358" max="4358" width="11.8515625" style="1" customWidth="1"/>
    <col min="4359" max="4608" width="9.140625" style="1" customWidth="1"/>
    <col min="4609" max="4609" width="28.140625" style="1" customWidth="1"/>
    <col min="4610" max="4610" width="20.7109375" style="1" customWidth="1"/>
    <col min="4611" max="4611" width="22.57421875" style="1" customWidth="1"/>
    <col min="4612" max="4612" width="26.140625" style="1" customWidth="1"/>
    <col min="4613" max="4613" width="30.7109375" style="1" customWidth="1"/>
    <col min="4614" max="4614" width="11.8515625" style="1" customWidth="1"/>
    <col min="4615" max="4864" width="9.140625" style="1" customWidth="1"/>
    <col min="4865" max="4865" width="28.140625" style="1" customWidth="1"/>
    <col min="4866" max="4866" width="20.7109375" style="1" customWidth="1"/>
    <col min="4867" max="4867" width="22.57421875" style="1" customWidth="1"/>
    <col min="4868" max="4868" width="26.140625" style="1" customWidth="1"/>
    <col min="4869" max="4869" width="30.7109375" style="1" customWidth="1"/>
    <col min="4870" max="4870" width="11.8515625" style="1" customWidth="1"/>
    <col min="4871" max="5120" width="9.140625" style="1" customWidth="1"/>
    <col min="5121" max="5121" width="28.140625" style="1" customWidth="1"/>
    <col min="5122" max="5122" width="20.7109375" style="1" customWidth="1"/>
    <col min="5123" max="5123" width="22.57421875" style="1" customWidth="1"/>
    <col min="5124" max="5124" width="26.140625" style="1" customWidth="1"/>
    <col min="5125" max="5125" width="30.7109375" style="1" customWidth="1"/>
    <col min="5126" max="5126" width="11.8515625" style="1" customWidth="1"/>
    <col min="5127" max="5376" width="9.140625" style="1" customWidth="1"/>
    <col min="5377" max="5377" width="28.140625" style="1" customWidth="1"/>
    <col min="5378" max="5378" width="20.7109375" style="1" customWidth="1"/>
    <col min="5379" max="5379" width="22.57421875" style="1" customWidth="1"/>
    <col min="5380" max="5380" width="26.140625" style="1" customWidth="1"/>
    <col min="5381" max="5381" width="30.7109375" style="1" customWidth="1"/>
    <col min="5382" max="5382" width="11.8515625" style="1" customWidth="1"/>
    <col min="5383" max="5632" width="9.140625" style="1" customWidth="1"/>
    <col min="5633" max="5633" width="28.140625" style="1" customWidth="1"/>
    <col min="5634" max="5634" width="20.7109375" style="1" customWidth="1"/>
    <col min="5635" max="5635" width="22.57421875" style="1" customWidth="1"/>
    <col min="5636" max="5636" width="26.140625" style="1" customWidth="1"/>
    <col min="5637" max="5637" width="30.7109375" style="1" customWidth="1"/>
    <col min="5638" max="5638" width="11.8515625" style="1" customWidth="1"/>
    <col min="5639" max="5888" width="9.140625" style="1" customWidth="1"/>
    <col min="5889" max="5889" width="28.140625" style="1" customWidth="1"/>
    <col min="5890" max="5890" width="20.7109375" style="1" customWidth="1"/>
    <col min="5891" max="5891" width="22.57421875" style="1" customWidth="1"/>
    <col min="5892" max="5892" width="26.140625" style="1" customWidth="1"/>
    <col min="5893" max="5893" width="30.7109375" style="1" customWidth="1"/>
    <col min="5894" max="5894" width="11.8515625" style="1" customWidth="1"/>
    <col min="5895" max="6144" width="9.140625" style="1" customWidth="1"/>
    <col min="6145" max="6145" width="28.140625" style="1" customWidth="1"/>
    <col min="6146" max="6146" width="20.7109375" style="1" customWidth="1"/>
    <col min="6147" max="6147" width="22.57421875" style="1" customWidth="1"/>
    <col min="6148" max="6148" width="26.140625" style="1" customWidth="1"/>
    <col min="6149" max="6149" width="30.7109375" style="1" customWidth="1"/>
    <col min="6150" max="6150" width="11.8515625" style="1" customWidth="1"/>
    <col min="6151" max="6400" width="9.140625" style="1" customWidth="1"/>
    <col min="6401" max="6401" width="28.140625" style="1" customWidth="1"/>
    <col min="6402" max="6402" width="20.7109375" style="1" customWidth="1"/>
    <col min="6403" max="6403" width="22.57421875" style="1" customWidth="1"/>
    <col min="6404" max="6404" width="26.140625" style="1" customWidth="1"/>
    <col min="6405" max="6405" width="30.7109375" style="1" customWidth="1"/>
    <col min="6406" max="6406" width="11.8515625" style="1" customWidth="1"/>
    <col min="6407" max="6656" width="9.140625" style="1" customWidth="1"/>
    <col min="6657" max="6657" width="28.140625" style="1" customWidth="1"/>
    <col min="6658" max="6658" width="20.7109375" style="1" customWidth="1"/>
    <col min="6659" max="6659" width="22.57421875" style="1" customWidth="1"/>
    <col min="6660" max="6660" width="26.140625" style="1" customWidth="1"/>
    <col min="6661" max="6661" width="30.7109375" style="1" customWidth="1"/>
    <col min="6662" max="6662" width="11.8515625" style="1" customWidth="1"/>
    <col min="6663" max="6912" width="9.140625" style="1" customWidth="1"/>
    <col min="6913" max="6913" width="28.140625" style="1" customWidth="1"/>
    <col min="6914" max="6914" width="20.7109375" style="1" customWidth="1"/>
    <col min="6915" max="6915" width="22.57421875" style="1" customWidth="1"/>
    <col min="6916" max="6916" width="26.140625" style="1" customWidth="1"/>
    <col min="6917" max="6917" width="30.7109375" style="1" customWidth="1"/>
    <col min="6918" max="6918" width="11.8515625" style="1" customWidth="1"/>
    <col min="6919" max="7168" width="9.140625" style="1" customWidth="1"/>
    <col min="7169" max="7169" width="28.140625" style="1" customWidth="1"/>
    <col min="7170" max="7170" width="20.7109375" style="1" customWidth="1"/>
    <col min="7171" max="7171" width="22.57421875" style="1" customWidth="1"/>
    <col min="7172" max="7172" width="26.140625" style="1" customWidth="1"/>
    <col min="7173" max="7173" width="30.7109375" style="1" customWidth="1"/>
    <col min="7174" max="7174" width="11.8515625" style="1" customWidth="1"/>
    <col min="7175" max="7424" width="9.140625" style="1" customWidth="1"/>
    <col min="7425" max="7425" width="28.140625" style="1" customWidth="1"/>
    <col min="7426" max="7426" width="20.7109375" style="1" customWidth="1"/>
    <col min="7427" max="7427" width="22.57421875" style="1" customWidth="1"/>
    <col min="7428" max="7428" width="26.140625" style="1" customWidth="1"/>
    <col min="7429" max="7429" width="30.7109375" style="1" customWidth="1"/>
    <col min="7430" max="7430" width="11.8515625" style="1" customWidth="1"/>
    <col min="7431" max="7680" width="9.140625" style="1" customWidth="1"/>
    <col min="7681" max="7681" width="28.140625" style="1" customWidth="1"/>
    <col min="7682" max="7682" width="20.7109375" style="1" customWidth="1"/>
    <col min="7683" max="7683" width="22.57421875" style="1" customWidth="1"/>
    <col min="7684" max="7684" width="26.140625" style="1" customWidth="1"/>
    <col min="7685" max="7685" width="30.7109375" style="1" customWidth="1"/>
    <col min="7686" max="7686" width="11.8515625" style="1" customWidth="1"/>
    <col min="7687" max="7936" width="9.140625" style="1" customWidth="1"/>
    <col min="7937" max="7937" width="28.140625" style="1" customWidth="1"/>
    <col min="7938" max="7938" width="20.7109375" style="1" customWidth="1"/>
    <col min="7939" max="7939" width="22.57421875" style="1" customWidth="1"/>
    <col min="7940" max="7940" width="26.140625" style="1" customWidth="1"/>
    <col min="7941" max="7941" width="30.7109375" style="1" customWidth="1"/>
    <col min="7942" max="7942" width="11.8515625" style="1" customWidth="1"/>
    <col min="7943" max="8192" width="9.140625" style="1" customWidth="1"/>
    <col min="8193" max="8193" width="28.140625" style="1" customWidth="1"/>
    <col min="8194" max="8194" width="20.7109375" style="1" customWidth="1"/>
    <col min="8195" max="8195" width="22.57421875" style="1" customWidth="1"/>
    <col min="8196" max="8196" width="26.140625" style="1" customWidth="1"/>
    <col min="8197" max="8197" width="30.7109375" style="1" customWidth="1"/>
    <col min="8198" max="8198" width="11.8515625" style="1" customWidth="1"/>
    <col min="8199" max="8448" width="9.140625" style="1" customWidth="1"/>
    <col min="8449" max="8449" width="28.140625" style="1" customWidth="1"/>
    <col min="8450" max="8450" width="20.7109375" style="1" customWidth="1"/>
    <col min="8451" max="8451" width="22.57421875" style="1" customWidth="1"/>
    <col min="8452" max="8452" width="26.140625" style="1" customWidth="1"/>
    <col min="8453" max="8453" width="30.7109375" style="1" customWidth="1"/>
    <col min="8454" max="8454" width="11.8515625" style="1" customWidth="1"/>
    <col min="8455" max="8704" width="9.140625" style="1" customWidth="1"/>
    <col min="8705" max="8705" width="28.140625" style="1" customWidth="1"/>
    <col min="8706" max="8706" width="20.7109375" style="1" customWidth="1"/>
    <col min="8707" max="8707" width="22.57421875" style="1" customWidth="1"/>
    <col min="8708" max="8708" width="26.140625" style="1" customWidth="1"/>
    <col min="8709" max="8709" width="30.7109375" style="1" customWidth="1"/>
    <col min="8710" max="8710" width="11.8515625" style="1" customWidth="1"/>
    <col min="8711" max="8960" width="9.140625" style="1" customWidth="1"/>
    <col min="8961" max="8961" width="28.140625" style="1" customWidth="1"/>
    <col min="8962" max="8962" width="20.7109375" style="1" customWidth="1"/>
    <col min="8963" max="8963" width="22.57421875" style="1" customWidth="1"/>
    <col min="8964" max="8964" width="26.140625" style="1" customWidth="1"/>
    <col min="8965" max="8965" width="30.7109375" style="1" customWidth="1"/>
    <col min="8966" max="8966" width="11.8515625" style="1" customWidth="1"/>
    <col min="8967" max="9216" width="9.140625" style="1" customWidth="1"/>
    <col min="9217" max="9217" width="28.140625" style="1" customWidth="1"/>
    <col min="9218" max="9218" width="20.7109375" style="1" customWidth="1"/>
    <col min="9219" max="9219" width="22.57421875" style="1" customWidth="1"/>
    <col min="9220" max="9220" width="26.140625" style="1" customWidth="1"/>
    <col min="9221" max="9221" width="30.7109375" style="1" customWidth="1"/>
    <col min="9222" max="9222" width="11.8515625" style="1" customWidth="1"/>
    <col min="9223" max="9472" width="9.140625" style="1" customWidth="1"/>
    <col min="9473" max="9473" width="28.140625" style="1" customWidth="1"/>
    <col min="9474" max="9474" width="20.7109375" style="1" customWidth="1"/>
    <col min="9475" max="9475" width="22.57421875" style="1" customWidth="1"/>
    <col min="9476" max="9476" width="26.140625" style="1" customWidth="1"/>
    <col min="9477" max="9477" width="30.7109375" style="1" customWidth="1"/>
    <col min="9478" max="9478" width="11.8515625" style="1" customWidth="1"/>
    <col min="9479" max="9728" width="9.140625" style="1" customWidth="1"/>
    <col min="9729" max="9729" width="28.140625" style="1" customWidth="1"/>
    <col min="9730" max="9730" width="20.7109375" style="1" customWidth="1"/>
    <col min="9731" max="9731" width="22.57421875" style="1" customWidth="1"/>
    <col min="9732" max="9732" width="26.140625" style="1" customWidth="1"/>
    <col min="9733" max="9733" width="30.7109375" style="1" customWidth="1"/>
    <col min="9734" max="9734" width="11.8515625" style="1" customWidth="1"/>
    <col min="9735" max="9984" width="9.140625" style="1" customWidth="1"/>
    <col min="9985" max="9985" width="28.140625" style="1" customWidth="1"/>
    <col min="9986" max="9986" width="20.7109375" style="1" customWidth="1"/>
    <col min="9987" max="9987" width="22.57421875" style="1" customWidth="1"/>
    <col min="9988" max="9988" width="26.140625" style="1" customWidth="1"/>
    <col min="9989" max="9989" width="30.7109375" style="1" customWidth="1"/>
    <col min="9990" max="9990" width="11.8515625" style="1" customWidth="1"/>
    <col min="9991" max="10240" width="9.140625" style="1" customWidth="1"/>
    <col min="10241" max="10241" width="28.140625" style="1" customWidth="1"/>
    <col min="10242" max="10242" width="20.7109375" style="1" customWidth="1"/>
    <col min="10243" max="10243" width="22.57421875" style="1" customWidth="1"/>
    <col min="10244" max="10244" width="26.140625" style="1" customWidth="1"/>
    <col min="10245" max="10245" width="30.7109375" style="1" customWidth="1"/>
    <col min="10246" max="10246" width="11.8515625" style="1" customWidth="1"/>
    <col min="10247" max="10496" width="9.140625" style="1" customWidth="1"/>
    <col min="10497" max="10497" width="28.140625" style="1" customWidth="1"/>
    <col min="10498" max="10498" width="20.7109375" style="1" customWidth="1"/>
    <col min="10499" max="10499" width="22.57421875" style="1" customWidth="1"/>
    <col min="10500" max="10500" width="26.140625" style="1" customWidth="1"/>
    <col min="10501" max="10501" width="30.7109375" style="1" customWidth="1"/>
    <col min="10502" max="10502" width="11.8515625" style="1" customWidth="1"/>
    <col min="10503" max="10752" width="9.140625" style="1" customWidth="1"/>
    <col min="10753" max="10753" width="28.140625" style="1" customWidth="1"/>
    <col min="10754" max="10754" width="20.7109375" style="1" customWidth="1"/>
    <col min="10755" max="10755" width="22.57421875" style="1" customWidth="1"/>
    <col min="10756" max="10756" width="26.140625" style="1" customWidth="1"/>
    <col min="10757" max="10757" width="30.7109375" style="1" customWidth="1"/>
    <col min="10758" max="10758" width="11.8515625" style="1" customWidth="1"/>
    <col min="10759" max="11008" width="9.140625" style="1" customWidth="1"/>
    <col min="11009" max="11009" width="28.140625" style="1" customWidth="1"/>
    <col min="11010" max="11010" width="20.7109375" style="1" customWidth="1"/>
    <col min="11011" max="11011" width="22.57421875" style="1" customWidth="1"/>
    <col min="11012" max="11012" width="26.140625" style="1" customWidth="1"/>
    <col min="11013" max="11013" width="30.7109375" style="1" customWidth="1"/>
    <col min="11014" max="11014" width="11.8515625" style="1" customWidth="1"/>
    <col min="11015" max="11264" width="9.140625" style="1" customWidth="1"/>
    <col min="11265" max="11265" width="28.140625" style="1" customWidth="1"/>
    <col min="11266" max="11266" width="20.7109375" style="1" customWidth="1"/>
    <col min="11267" max="11267" width="22.57421875" style="1" customWidth="1"/>
    <col min="11268" max="11268" width="26.140625" style="1" customWidth="1"/>
    <col min="11269" max="11269" width="30.7109375" style="1" customWidth="1"/>
    <col min="11270" max="11270" width="11.8515625" style="1" customWidth="1"/>
    <col min="11271" max="11520" width="9.140625" style="1" customWidth="1"/>
    <col min="11521" max="11521" width="28.140625" style="1" customWidth="1"/>
    <col min="11522" max="11522" width="20.7109375" style="1" customWidth="1"/>
    <col min="11523" max="11523" width="22.57421875" style="1" customWidth="1"/>
    <col min="11524" max="11524" width="26.140625" style="1" customWidth="1"/>
    <col min="11525" max="11525" width="30.7109375" style="1" customWidth="1"/>
    <col min="11526" max="11526" width="11.8515625" style="1" customWidth="1"/>
    <col min="11527" max="11776" width="9.140625" style="1" customWidth="1"/>
    <col min="11777" max="11777" width="28.140625" style="1" customWidth="1"/>
    <col min="11778" max="11778" width="20.7109375" style="1" customWidth="1"/>
    <col min="11779" max="11779" width="22.57421875" style="1" customWidth="1"/>
    <col min="11780" max="11780" width="26.140625" style="1" customWidth="1"/>
    <col min="11781" max="11781" width="30.7109375" style="1" customWidth="1"/>
    <col min="11782" max="11782" width="11.8515625" style="1" customWidth="1"/>
    <col min="11783" max="12032" width="9.140625" style="1" customWidth="1"/>
    <col min="12033" max="12033" width="28.140625" style="1" customWidth="1"/>
    <col min="12034" max="12034" width="20.7109375" style="1" customWidth="1"/>
    <col min="12035" max="12035" width="22.57421875" style="1" customWidth="1"/>
    <col min="12036" max="12036" width="26.140625" style="1" customWidth="1"/>
    <col min="12037" max="12037" width="30.7109375" style="1" customWidth="1"/>
    <col min="12038" max="12038" width="11.8515625" style="1" customWidth="1"/>
    <col min="12039" max="12288" width="9.140625" style="1" customWidth="1"/>
    <col min="12289" max="12289" width="28.140625" style="1" customWidth="1"/>
    <col min="12290" max="12290" width="20.7109375" style="1" customWidth="1"/>
    <col min="12291" max="12291" width="22.57421875" style="1" customWidth="1"/>
    <col min="12292" max="12292" width="26.140625" style="1" customWidth="1"/>
    <col min="12293" max="12293" width="30.7109375" style="1" customWidth="1"/>
    <col min="12294" max="12294" width="11.8515625" style="1" customWidth="1"/>
    <col min="12295" max="12544" width="9.140625" style="1" customWidth="1"/>
    <col min="12545" max="12545" width="28.140625" style="1" customWidth="1"/>
    <col min="12546" max="12546" width="20.7109375" style="1" customWidth="1"/>
    <col min="12547" max="12547" width="22.57421875" style="1" customWidth="1"/>
    <col min="12548" max="12548" width="26.140625" style="1" customWidth="1"/>
    <col min="12549" max="12549" width="30.7109375" style="1" customWidth="1"/>
    <col min="12550" max="12550" width="11.8515625" style="1" customWidth="1"/>
    <col min="12551" max="12800" width="9.140625" style="1" customWidth="1"/>
    <col min="12801" max="12801" width="28.140625" style="1" customWidth="1"/>
    <col min="12802" max="12802" width="20.7109375" style="1" customWidth="1"/>
    <col min="12803" max="12803" width="22.57421875" style="1" customWidth="1"/>
    <col min="12804" max="12804" width="26.140625" style="1" customWidth="1"/>
    <col min="12805" max="12805" width="30.7109375" style="1" customWidth="1"/>
    <col min="12806" max="12806" width="11.8515625" style="1" customWidth="1"/>
    <col min="12807" max="13056" width="9.140625" style="1" customWidth="1"/>
    <col min="13057" max="13057" width="28.140625" style="1" customWidth="1"/>
    <col min="13058" max="13058" width="20.7109375" style="1" customWidth="1"/>
    <col min="13059" max="13059" width="22.57421875" style="1" customWidth="1"/>
    <col min="13060" max="13060" width="26.140625" style="1" customWidth="1"/>
    <col min="13061" max="13061" width="30.7109375" style="1" customWidth="1"/>
    <col min="13062" max="13062" width="11.8515625" style="1" customWidth="1"/>
    <col min="13063" max="13312" width="9.140625" style="1" customWidth="1"/>
    <col min="13313" max="13313" width="28.140625" style="1" customWidth="1"/>
    <col min="13314" max="13314" width="20.7109375" style="1" customWidth="1"/>
    <col min="13315" max="13315" width="22.57421875" style="1" customWidth="1"/>
    <col min="13316" max="13316" width="26.140625" style="1" customWidth="1"/>
    <col min="13317" max="13317" width="30.7109375" style="1" customWidth="1"/>
    <col min="13318" max="13318" width="11.8515625" style="1" customWidth="1"/>
    <col min="13319" max="13568" width="9.140625" style="1" customWidth="1"/>
    <col min="13569" max="13569" width="28.140625" style="1" customWidth="1"/>
    <col min="13570" max="13570" width="20.7109375" style="1" customWidth="1"/>
    <col min="13571" max="13571" width="22.57421875" style="1" customWidth="1"/>
    <col min="13572" max="13572" width="26.140625" style="1" customWidth="1"/>
    <col min="13573" max="13573" width="30.7109375" style="1" customWidth="1"/>
    <col min="13574" max="13574" width="11.8515625" style="1" customWidth="1"/>
    <col min="13575" max="13824" width="9.140625" style="1" customWidth="1"/>
    <col min="13825" max="13825" width="28.140625" style="1" customWidth="1"/>
    <col min="13826" max="13826" width="20.7109375" style="1" customWidth="1"/>
    <col min="13827" max="13827" width="22.57421875" style="1" customWidth="1"/>
    <col min="13828" max="13828" width="26.140625" style="1" customWidth="1"/>
    <col min="13829" max="13829" width="30.7109375" style="1" customWidth="1"/>
    <col min="13830" max="13830" width="11.8515625" style="1" customWidth="1"/>
    <col min="13831" max="14080" width="9.140625" style="1" customWidth="1"/>
    <col min="14081" max="14081" width="28.140625" style="1" customWidth="1"/>
    <col min="14082" max="14082" width="20.7109375" style="1" customWidth="1"/>
    <col min="14083" max="14083" width="22.57421875" style="1" customWidth="1"/>
    <col min="14084" max="14084" width="26.140625" style="1" customWidth="1"/>
    <col min="14085" max="14085" width="30.7109375" style="1" customWidth="1"/>
    <col min="14086" max="14086" width="11.8515625" style="1" customWidth="1"/>
    <col min="14087" max="14336" width="9.140625" style="1" customWidth="1"/>
    <col min="14337" max="14337" width="28.140625" style="1" customWidth="1"/>
    <col min="14338" max="14338" width="20.7109375" style="1" customWidth="1"/>
    <col min="14339" max="14339" width="22.57421875" style="1" customWidth="1"/>
    <col min="14340" max="14340" width="26.140625" style="1" customWidth="1"/>
    <col min="14341" max="14341" width="30.7109375" style="1" customWidth="1"/>
    <col min="14342" max="14342" width="11.8515625" style="1" customWidth="1"/>
    <col min="14343" max="14592" width="9.140625" style="1" customWidth="1"/>
    <col min="14593" max="14593" width="28.140625" style="1" customWidth="1"/>
    <col min="14594" max="14594" width="20.7109375" style="1" customWidth="1"/>
    <col min="14595" max="14595" width="22.57421875" style="1" customWidth="1"/>
    <col min="14596" max="14596" width="26.140625" style="1" customWidth="1"/>
    <col min="14597" max="14597" width="30.7109375" style="1" customWidth="1"/>
    <col min="14598" max="14598" width="11.8515625" style="1" customWidth="1"/>
    <col min="14599" max="14848" width="9.140625" style="1" customWidth="1"/>
    <col min="14849" max="14849" width="28.140625" style="1" customWidth="1"/>
    <col min="14850" max="14850" width="20.7109375" style="1" customWidth="1"/>
    <col min="14851" max="14851" width="22.57421875" style="1" customWidth="1"/>
    <col min="14852" max="14852" width="26.140625" style="1" customWidth="1"/>
    <col min="14853" max="14853" width="30.7109375" style="1" customWidth="1"/>
    <col min="14854" max="14854" width="11.8515625" style="1" customWidth="1"/>
    <col min="14855" max="15104" width="9.140625" style="1" customWidth="1"/>
    <col min="15105" max="15105" width="28.140625" style="1" customWidth="1"/>
    <col min="15106" max="15106" width="20.7109375" style="1" customWidth="1"/>
    <col min="15107" max="15107" width="22.57421875" style="1" customWidth="1"/>
    <col min="15108" max="15108" width="26.140625" style="1" customWidth="1"/>
    <col min="15109" max="15109" width="30.7109375" style="1" customWidth="1"/>
    <col min="15110" max="15110" width="11.8515625" style="1" customWidth="1"/>
    <col min="15111" max="15360" width="9.140625" style="1" customWidth="1"/>
    <col min="15361" max="15361" width="28.140625" style="1" customWidth="1"/>
    <col min="15362" max="15362" width="20.7109375" style="1" customWidth="1"/>
    <col min="15363" max="15363" width="22.57421875" style="1" customWidth="1"/>
    <col min="15364" max="15364" width="26.140625" style="1" customWidth="1"/>
    <col min="15365" max="15365" width="30.7109375" style="1" customWidth="1"/>
    <col min="15366" max="15366" width="11.8515625" style="1" customWidth="1"/>
    <col min="15367" max="15616" width="9.140625" style="1" customWidth="1"/>
    <col min="15617" max="15617" width="28.140625" style="1" customWidth="1"/>
    <col min="15618" max="15618" width="20.7109375" style="1" customWidth="1"/>
    <col min="15619" max="15619" width="22.57421875" style="1" customWidth="1"/>
    <col min="15620" max="15620" width="26.140625" style="1" customWidth="1"/>
    <col min="15621" max="15621" width="30.7109375" style="1" customWidth="1"/>
    <col min="15622" max="15622" width="11.8515625" style="1" customWidth="1"/>
    <col min="15623" max="15872" width="9.140625" style="1" customWidth="1"/>
    <col min="15873" max="15873" width="28.140625" style="1" customWidth="1"/>
    <col min="15874" max="15874" width="20.7109375" style="1" customWidth="1"/>
    <col min="15875" max="15875" width="22.57421875" style="1" customWidth="1"/>
    <col min="15876" max="15876" width="26.140625" style="1" customWidth="1"/>
    <col min="15877" max="15877" width="30.7109375" style="1" customWidth="1"/>
    <col min="15878" max="15878" width="11.8515625" style="1" customWidth="1"/>
    <col min="15879" max="16128" width="9.140625" style="1" customWidth="1"/>
    <col min="16129" max="16129" width="28.140625" style="1" customWidth="1"/>
    <col min="16130" max="16130" width="20.7109375" style="1" customWidth="1"/>
    <col min="16131" max="16131" width="22.57421875" style="1" customWidth="1"/>
    <col min="16132" max="16132" width="26.140625" style="1" customWidth="1"/>
    <col min="16133" max="16133" width="30.7109375" style="1" customWidth="1"/>
    <col min="16134" max="16134" width="11.8515625" style="1" customWidth="1"/>
    <col min="16135" max="16384" width="9.140625" style="1" customWidth="1"/>
  </cols>
  <sheetData>
    <row r="1" spans="1:10" ht="15" customHeight="1">
      <c r="A1" s="184"/>
      <c r="B1" s="185"/>
      <c r="C1" s="185"/>
      <c r="D1" s="185"/>
      <c r="E1" s="186"/>
      <c r="F1" s="2"/>
      <c r="G1" s="2"/>
      <c r="H1" s="2"/>
      <c r="I1" s="2"/>
      <c r="J1" s="2"/>
    </row>
    <row r="2" spans="1:10" ht="15" customHeight="1">
      <c r="A2" s="187" t="s">
        <v>173</v>
      </c>
      <c r="B2" s="188"/>
      <c r="C2" s="188"/>
      <c r="D2" s="188"/>
      <c r="E2" s="189"/>
      <c r="F2" s="3"/>
      <c r="G2" s="3"/>
      <c r="H2" s="3"/>
      <c r="I2" s="3"/>
      <c r="J2" s="3"/>
    </row>
    <row r="3" spans="1:10" ht="6.75" customHeight="1" thickBot="1">
      <c r="A3" s="42"/>
      <c r="B3" s="118"/>
      <c r="C3" s="118"/>
      <c r="D3" s="118"/>
      <c r="E3" s="43"/>
      <c r="F3" s="3"/>
      <c r="G3" s="3"/>
      <c r="H3" s="3"/>
      <c r="I3" s="3"/>
      <c r="J3" s="3"/>
    </row>
    <row r="4" spans="1:10" ht="15" customHeight="1" thickBot="1">
      <c r="A4" s="190" t="s">
        <v>174</v>
      </c>
      <c r="B4" s="191"/>
      <c r="C4" s="191"/>
      <c r="D4" s="192"/>
      <c r="E4" s="43"/>
      <c r="F4" s="3"/>
      <c r="G4" s="3"/>
      <c r="H4" s="3"/>
      <c r="I4" s="3"/>
      <c r="J4" s="3"/>
    </row>
    <row r="5" spans="1:10" ht="15" customHeight="1" thickBot="1">
      <c r="A5" s="4" t="s">
        <v>175</v>
      </c>
      <c r="B5" s="5" t="s">
        <v>176</v>
      </c>
      <c r="C5" s="5" t="s">
        <v>177</v>
      </c>
      <c r="D5" s="5" t="s">
        <v>178</v>
      </c>
      <c r="E5" s="43"/>
      <c r="F5" s="3"/>
      <c r="G5" s="3"/>
      <c r="H5" s="3"/>
      <c r="I5" s="3"/>
      <c r="J5" s="3"/>
    </row>
    <row r="6" spans="1:10" ht="15" customHeight="1" thickBot="1">
      <c r="A6" s="6" t="s">
        <v>179</v>
      </c>
      <c r="B6" s="7">
        <v>20.34</v>
      </c>
      <c r="C6" s="7">
        <v>22.12</v>
      </c>
      <c r="D6" s="7">
        <v>25</v>
      </c>
      <c r="E6" s="8"/>
      <c r="F6" s="9"/>
      <c r="G6" s="9"/>
      <c r="H6" s="9"/>
      <c r="I6" s="9"/>
      <c r="J6" s="9"/>
    </row>
    <row r="7" spans="1:10" ht="36" customHeight="1">
      <c r="A7" s="193"/>
      <c r="B7" s="194"/>
      <c r="C7" s="194"/>
      <c r="D7" s="194"/>
      <c r="E7" s="8"/>
      <c r="F7" s="9"/>
      <c r="G7" s="9"/>
      <c r="H7" s="9"/>
      <c r="I7" s="9"/>
      <c r="J7" s="9"/>
    </row>
    <row r="8" spans="1:10" ht="15" customHeight="1">
      <c r="A8" s="195" t="s">
        <v>180</v>
      </c>
      <c r="B8" s="197" t="s">
        <v>181</v>
      </c>
      <c r="C8" s="198"/>
      <c r="D8" s="199"/>
      <c r="E8" s="200" t="s">
        <v>182</v>
      </c>
      <c r="F8" s="9"/>
      <c r="G8" s="9"/>
      <c r="H8" s="9"/>
      <c r="I8" s="9"/>
      <c r="J8" s="9"/>
    </row>
    <row r="9" spans="1:10" ht="15" customHeight="1">
      <c r="A9" s="196"/>
      <c r="B9" s="10" t="s">
        <v>183</v>
      </c>
      <c r="C9" s="10" t="s">
        <v>184</v>
      </c>
      <c r="D9" s="10" t="s">
        <v>185</v>
      </c>
      <c r="E9" s="200"/>
      <c r="F9" s="9"/>
      <c r="G9" s="9"/>
      <c r="H9" s="9"/>
      <c r="I9" s="9"/>
      <c r="J9" s="9"/>
    </row>
    <row r="10" spans="1:10" ht="15" customHeight="1">
      <c r="A10" s="11" t="s">
        <v>186</v>
      </c>
      <c r="B10" s="12">
        <v>3</v>
      </c>
      <c r="C10" s="12">
        <v>4</v>
      </c>
      <c r="D10" s="12">
        <v>5.5</v>
      </c>
      <c r="E10" s="13">
        <v>1.5</v>
      </c>
      <c r="F10" s="9"/>
      <c r="G10" s="9"/>
      <c r="H10" s="9"/>
      <c r="I10" s="9"/>
      <c r="J10" s="9"/>
    </row>
    <row r="11" spans="1:10" ht="15" customHeight="1">
      <c r="A11" s="11" t="s">
        <v>187</v>
      </c>
      <c r="B11" s="14">
        <v>0.8</v>
      </c>
      <c r="C11" s="14">
        <v>0.8</v>
      </c>
      <c r="D11" s="14">
        <v>1</v>
      </c>
      <c r="E11" s="15">
        <v>0.4</v>
      </c>
      <c r="F11" s="9"/>
      <c r="G11" s="9"/>
      <c r="H11" s="9"/>
      <c r="I11" s="9"/>
      <c r="J11" s="9"/>
    </row>
    <row r="12" spans="1:10" ht="15" customHeight="1">
      <c r="A12" s="11" t="s">
        <v>188</v>
      </c>
      <c r="B12" s="14">
        <v>0.97</v>
      </c>
      <c r="C12" s="14">
        <v>1.27</v>
      </c>
      <c r="D12" s="14">
        <v>1.27</v>
      </c>
      <c r="E12" s="15">
        <v>0.45</v>
      </c>
      <c r="F12" s="9"/>
      <c r="G12" s="9"/>
      <c r="H12" s="9"/>
      <c r="I12" s="9"/>
      <c r="J12" s="9"/>
    </row>
    <row r="13" spans="1:10" ht="15" customHeight="1">
      <c r="A13" s="11" t="s">
        <v>189</v>
      </c>
      <c r="B13" s="14">
        <v>0.59</v>
      </c>
      <c r="C13" s="14">
        <v>1.23</v>
      </c>
      <c r="D13" s="14">
        <v>1.39</v>
      </c>
      <c r="E13" s="15">
        <v>0.3</v>
      </c>
      <c r="F13" s="9"/>
      <c r="G13" s="9"/>
      <c r="H13" s="9"/>
      <c r="I13" s="9"/>
      <c r="J13" s="9"/>
    </row>
    <row r="14" spans="1:10" ht="15" customHeight="1">
      <c r="A14" s="11" t="s">
        <v>190</v>
      </c>
      <c r="B14" s="14">
        <v>6.16</v>
      </c>
      <c r="C14" s="14">
        <v>7.4</v>
      </c>
      <c r="D14" s="14">
        <v>8.96</v>
      </c>
      <c r="E14" s="15">
        <v>3</v>
      </c>
      <c r="F14" s="9"/>
      <c r="G14" s="9"/>
      <c r="H14" s="9"/>
      <c r="I14" s="9"/>
      <c r="J14" s="9"/>
    </row>
    <row r="15" spans="1:10" ht="30.75" customHeight="1">
      <c r="A15" s="16" t="s">
        <v>191</v>
      </c>
      <c r="B15" s="17">
        <f>SUM(B16:B18)</f>
        <v>5.65</v>
      </c>
      <c r="C15" s="17">
        <f>SUM(C16:C18)</f>
        <v>6.65</v>
      </c>
      <c r="D15" s="17">
        <f>SUM(D16:D18)</f>
        <v>8.65</v>
      </c>
      <c r="E15" s="18">
        <f>SUM(E16:E18)</f>
        <v>8.65</v>
      </c>
      <c r="F15" s="9"/>
      <c r="G15" s="9"/>
      <c r="H15" s="9"/>
      <c r="I15" s="9"/>
      <c r="J15" s="9"/>
    </row>
    <row r="16" spans="1:10" ht="15" customHeight="1">
      <c r="A16" s="11" t="s">
        <v>192</v>
      </c>
      <c r="B16" s="14">
        <v>3</v>
      </c>
      <c r="C16" s="14">
        <v>3</v>
      </c>
      <c r="D16" s="14">
        <v>3</v>
      </c>
      <c r="E16" s="15">
        <v>3</v>
      </c>
      <c r="F16" s="9"/>
      <c r="G16" s="9"/>
      <c r="H16" s="9"/>
      <c r="I16" s="9"/>
      <c r="J16" s="9"/>
    </row>
    <row r="17" spans="1:10" ht="15" customHeight="1">
      <c r="A17" s="11" t="s">
        <v>193</v>
      </c>
      <c r="B17" s="14">
        <v>0.65</v>
      </c>
      <c r="C17" s="14">
        <v>0.65</v>
      </c>
      <c r="D17" s="14">
        <v>0.65</v>
      </c>
      <c r="E17" s="15">
        <v>0.65</v>
      </c>
      <c r="F17" s="9"/>
      <c r="G17" s="9"/>
      <c r="H17" s="9"/>
      <c r="I17" s="9"/>
      <c r="J17" s="9"/>
    </row>
    <row r="18" spans="1:10" ht="15" customHeight="1">
      <c r="A18" s="11" t="s">
        <v>194</v>
      </c>
      <c r="B18" s="14">
        <v>2</v>
      </c>
      <c r="C18" s="14">
        <v>3</v>
      </c>
      <c r="D18" s="14">
        <v>5</v>
      </c>
      <c r="E18" s="15">
        <v>5</v>
      </c>
      <c r="F18" s="9"/>
      <c r="G18" s="9"/>
      <c r="H18" s="9"/>
      <c r="I18" s="9"/>
      <c r="J18" s="9"/>
    </row>
    <row r="19" spans="1:15" ht="15" customHeight="1">
      <c r="A19" s="19" t="s">
        <v>195</v>
      </c>
      <c r="B19" s="20"/>
      <c r="C19" s="20"/>
      <c r="D19" s="20"/>
      <c r="E19" s="21">
        <f>ROUND((((((1+E10/100+E11/100+E12/100)*(1+E13/100)*(1+E14/100))/(1-E15/100))-1)*100),2)</f>
        <v>15.75</v>
      </c>
      <c r="F19" s="9"/>
      <c r="G19" s="9"/>
      <c r="H19" s="9"/>
      <c r="I19" s="22"/>
      <c r="J19" s="9"/>
      <c r="K19" s="23"/>
      <c r="M19" s="23"/>
      <c r="O19" s="23"/>
    </row>
    <row r="20" spans="1:10" ht="8.25" customHeight="1">
      <c r="A20" s="24"/>
      <c r="B20" s="9"/>
      <c r="C20" s="9"/>
      <c r="D20" s="9"/>
      <c r="E20" s="8"/>
      <c r="F20" s="9"/>
      <c r="G20" s="9"/>
      <c r="H20" s="9"/>
      <c r="I20" s="9"/>
      <c r="J20" s="9"/>
    </row>
    <row r="21" spans="1:10" ht="15" customHeight="1">
      <c r="A21" s="24" t="s">
        <v>196</v>
      </c>
      <c r="B21" s="9"/>
      <c r="C21" s="9"/>
      <c r="D21" s="9"/>
      <c r="E21" s="8"/>
      <c r="F21" s="9"/>
      <c r="G21" s="9"/>
      <c r="H21" s="9"/>
      <c r="I21" s="9"/>
      <c r="J21" s="9"/>
    </row>
    <row r="22" spans="1:10" ht="15" customHeight="1">
      <c r="A22" s="24"/>
      <c r="B22" s="9"/>
      <c r="C22" s="9"/>
      <c r="D22" s="9"/>
      <c r="E22" s="8"/>
      <c r="F22" s="9"/>
      <c r="G22" s="9"/>
      <c r="H22" s="9"/>
      <c r="I22" s="9"/>
      <c r="J22" s="9"/>
    </row>
    <row r="23" spans="1:10" ht="15" customHeight="1">
      <c r="A23" s="180" t="s">
        <v>197</v>
      </c>
      <c r="B23" s="181"/>
      <c r="C23" s="181"/>
      <c r="D23" s="181"/>
      <c r="E23" s="8"/>
      <c r="F23" s="9"/>
      <c r="G23" s="9"/>
      <c r="H23" s="9"/>
      <c r="I23" s="9"/>
      <c r="J23" s="9"/>
    </row>
    <row r="24" spans="1:10" ht="15" customHeight="1">
      <c r="A24" s="24"/>
      <c r="B24" s="9"/>
      <c r="C24" s="9"/>
      <c r="D24" s="9"/>
      <c r="E24" s="8"/>
      <c r="F24" s="9"/>
      <c r="G24" s="9"/>
      <c r="H24" s="9"/>
      <c r="I24" s="9"/>
      <c r="J24" s="9"/>
    </row>
    <row r="25" spans="1:10" ht="15" customHeight="1">
      <c r="A25" s="24"/>
      <c r="B25" s="9"/>
      <c r="C25" s="9"/>
      <c r="D25" s="9"/>
      <c r="E25" s="8"/>
      <c r="F25" s="9"/>
      <c r="G25" s="9"/>
      <c r="H25" s="9"/>
      <c r="I25" s="9"/>
      <c r="J25" s="9"/>
    </row>
    <row r="26" spans="1:10" ht="15" customHeight="1">
      <c r="A26" s="24"/>
      <c r="B26" s="9"/>
      <c r="C26" s="9"/>
      <c r="D26" s="9"/>
      <c r="E26" s="8"/>
      <c r="F26" s="9"/>
      <c r="G26" s="9"/>
      <c r="H26" s="9"/>
      <c r="I26" s="9"/>
      <c r="J26" s="9"/>
    </row>
    <row r="27" spans="1:10" ht="15" customHeight="1">
      <c r="A27" s="24"/>
      <c r="B27" s="9"/>
      <c r="C27" s="9"/>
      <c r="D27" s="9"/>
      <c r="E27" s="8"/>
      <c r="F27" s="9"/>
      <c r="G27" s="9"/>
      <c r="H27" s="9"/>
      <c r="I27" s="9"/>
      <c r="J27" s="9"/>
    </row>
    <row r="28" spans="1:10" ht="6.75" customHeight="1">
      <c r="A28" s="24"/>
      <c r="B28" s="9"/>
      <c r="C28" s="9"/>
      <c r="D28" s="9"/>
      <c r="E28" s="8"/>
      <c r="F28" s="9"/>
      <c r="G28" s="9"/>
      <c r="H28" s="9"/>
      <c r="I28" s="9"/>
      <c r="J28" s="9"/>
    </row>
    <row r="29" spans="1:10" ht="15" customHeight="1">
      <c r="A29" s="25" t="s">
        <v>198</v>
      </c>
      <c r="B29" s="9"/>
      <c r="C29" s="9"/>
      <c r="D29" s="9"/>
      <c r="E29" s="8"/>
      <c r="F29" s="9"/>
      <c r="G29" s="9"/>
      <c r="H29" s="9"/>
      <c r="I29" s="9"/>
      <c r="J29" s="9"/>
    </row>
    <row r="30" spans="1:10" ht="15" customHeight="1">
      <c r="A30" s="182" t="s">
        <v>199</v>
      </c>
      <c r="B30" s="183"/>
      <c r="C30" s="183"/>
      <c r="D30" s="183"/>
      <c r="E30" s="8"/>
      <c r="F30" s="9"/>
      <c r="G30" s="9"/>
      <c r="H30" s="9"/>
      <c r="I30" s="9"/>
      <c r="J30" s="9"/>
    </row>
    <row r="31" spans="1:10" ht="15" customHeight="1">
      <c r="A31" s="182" t="s">
        <v>200</v>
      </c>
      <c r="B31" s="183"/>
      <c r="C31" s="183"/>
      <c r="D31" s="183"/>
      <c r="E31" s="8"/>
      <c r="F31" s="9"/>
      <c r="G31" s="9"/>
      <c r="H31" s="9"/>
      <c r="I31" s="9"/>
      <c r="J31" s="9"/>
    </row>
    <row r="32" spans="1:10" ht="15" customHeight="1">
      <c r="A32" s="182" t="s">
        <v>201</v>
      </c>
      <c r="B32" s="183"/>
      <c r="C32" s="183"/>
      <c r="D32" s="183"/>
      <c r="E32" s="8"/>
      <c r="F32" s="9"/>
      <c r="G32" s="9"/>
      <c r="H32" s="9"/>
      <c r="I32" s="9"/>
      <c r="J32" s="9"/>
    </row>
    <row r="33" spans="1:10" ht="15" customHeight="1">
      <c r="A33" s="182" t="s">
        <v>202</v>
      </c>
      <c r="B33" s="183"/>
      <c r="C33" s="183"/>
      <c r="D33" s="183"/>
      <c r="E33" s="8"/>
      <c r="F33" s="9"/>
      <c r="G33" s="9"/>
      <c r="H33" s="9"/>
      <c r="I33" s="9"/>
      <c r="J33" s="9"/>
    </row>
    <row r="34" spans="1:10" ht="15" customHeight="1">
      <c r="A34" s="182" t="s">
        <v>203</v>
      </c>
      <c r="B34" s="183"/>
      <c r="C34" s="183"/>
      <c r="D34" s="183"/>
      <c r="E34" s="8"/>
      <c r="F34" s="9"/>
      <c r="G34" s="9"/>
      <c r="H34" s="9"/>
      <c r="I34" s="9"/>
      <c r="J34" s="9"/>
    </row>
    <row r="35" spans="1:10" ht="8.25" customHeight="1">
      <c r="A35" s="40"/>
      <c r="B35" s="119"/>
      <c r="C35" s="119"/>
      <c r="D35" s="119"/>
      <c r="E35" s="8"/>
      <c r="F35" s="9"/>
      <c r="G35" s="9"/>
      <c r="H35" s="9"/>
      <c r="I35" s="9"/>
      <c r="J35" s="9"/>
    </row>
    <row r="36" spans="1:10" ht="15" customHeight="1">
      <c r="A36" s="26" t="s">
        <v>204</v>
      </c>
      <c r="B36" s="120"/>
      <c r="C36" s="120"/>
      <c r="D36" s="120"/>
      <c r="E36" s="27"/>
      <c r="F36" s="28"/>
      <c r="G36" s="28"/>
      <c r="H36" s="28"/>
      <c r="I36" s="28"/>
      <c r="J36" s="28"/>
    </row>
    <row r="37" spans="1:10" ht="15" customHeight="1">
      <c r="A37" s="26" t="s">
        <v>205</v>
      </c>
      <c r="B37" s="121"/>
      <c r="C37" s="121"/>
      <c r="D37" s="121"/>
      <c r="E37" s="29"/>
      <c r="F37" s="28"/>
      <c r="G37" s="28"/>
      <c r="H37" s="28"/>
      <c r="I37" s="28"/>
      <c r="J37" s="28"/>
    </row>
    <row r="38" spans="1:10" ht="15" customHeight="1">
      <c r="A38" s="26" t="s">
        <v>206</v>
      </c>
      <c r="B38" s="121"/>
      <c r="C38" s="121"/>
      <c r="D38" s="121"/>
      <c r="E38" s="29"/>
      <c r="F38" s="28"/>
      <c r="G38" s="28"/>
      <c r="H38" s="28"/>
      <c r="I38" s="28"/>
      <c r="J38" s="28"/>
    </row>
    <row r="39" spans="1:5" ht="10.5" customHeight="1">
      <c r="A39" s="30"/>
      <c r="E39" s="31"/>
    </row>
    <row r="40" spans="1:5" ht="48.75" customHeight="1">
      <c r="A40" s="205" t="s">
        <v>207</v>
      </c>
      <c r="B40" s="206"/>
      <c r="C40" s="206"/>
      <c r="D40" s="206"/>
      <c r="E40" s="31"/>
    </row>
    <row r="41" spans="1:5" ht="8.25" customHeight="1" thickBot="1">
      <c r="A41" s="32"/>
      <c r="E41" s="31"/>
    </row>
    <row r="42" spans="1:5" ht="15" customHeight="1" thickBot="1">
      <c r="A42" s="190" t="s">
        <v>208</v>
      </c>
      <c r="B42" s="191"/>
      <c r="C42" s="191"/>
      <c r="D42" s="192"/>
      <c r="E42" s="31"/>
    </row>
    <row r="43" spans="1:5" ht="15" customHeight="1" thickBot="1">
      <c r="A43" s="4" t="s">
        <v>175</v>
      </c>
      <c r="B43" s="5" t="s">
        <v>176</v>
      </c>
      <c r="C43" s="5" t="s">
        <v>177</v>
      </c>
      <c r="D43" s="5" t="s">
        <v>178</v>
      </c>
      <c r="E43" s="31"/>
    </row>
    <row r="44" spans="1:5" ht="15" customHeight="1" thickBot="1">
      <c r="A44" s="6" t="s">
        <v>179</v>
      </c>
      <c r="B44" s="33">
        <v>0.2034</v>
      </c>
      <c r="C44" s="33">
        <v>0.2212</v>
      </c>
      <c r="D44" s="33">
        <v>0.25</v>
      </c>
      <c r="E44" s="31"/>
    </row>
    <row r="45" spans="1:5" ht="72.75" customHeight="1">
      <c r="A45" s="203" t="s">
        <v>209</v>
      </c>
      <c r="B45" s="204"/>
      <c r="C45" s="204"/>
      <c r="D45" s="204"/>
      <c r="E45" s="31"/>
    </row>
    <row r="46" spans="1:5" ht="15" customHeight="1">
      <c r="A46" s="41"/>
      <c r="B46" s="122"/>
      <c r="C46" s="122"/>
      <c r="D46" s="122"/>
      <c r="E46" s="31"/>
    </row>
    <row r="47" spans="1:5" ht="94.5" customHeight="1">
      <c r="A47" s="201" t="s">
        <v>210</v>
      </c>
      <c r="B47" s="202"/>
      <c r="C47" s="202"/>
      <c r="D47" s="202"/>
      <c r="E47" s="31"/>
    </row>
    <row r="48" spans="1:5" ht="15" customHeight="1" thickBot="1">
      <c r="A48" s="30"/>
      <c r="E48" s="31"/>
    </row>
    <row r="49" spans="1:5" ht="48.75" customHeight="1">
      <c r="A49" s="34" t="s">
        <v>211</v>
      </c>
      <c r="B49" s="35">
        <f>SUM(B16:B18)+4.5</f>
        <v>10.15</v>
      </c>
      <c r="C49" s="35">
        <f>SUM(C16:C18)+4.5</f>
        <v>11.15</v>
      </c>
      <c r="D49" s="35">
        <f>SUM(D16:D18)+4.5</f>
        <v>13.15</v>
      </c>
      <c r="E49" s="36">
        <f>IF(E15&gt;0,(SUM(E16:E18)+4.5),0)</f>
        <v>13.15</v>
      </c>
    </row>
    <row r="50" spans="1:5" s="123" customFormat="1" ht="23.25" customHeight="1" thickBot="1">
      <c r="A50" s="37" t="s">
        <v>195</v>
      </c>
      <c r="B50" s="38"/>
      <c r="C50" s="38"/>
      <c r="D50" s="38"/>
      <c r="E50" s="39">
        <f>((((1+E10/100+E11/100+E12/100)*(1+E13/100)*(1+E14/100))/(1-E49/100))-1)*100</f>
        <v>21.74641508347723</v>
      </c>
    </row>
    <row r="51" ht="15" customHeight="1"/>
    <row r="52" ht="15" customHeight="1"/>
    <row r="53" ht="15" customHeight="1"/>
    <row r="54" ht="15" customHeight="1"/>
    <row r="55" ht="15" customHeight="1"/>
  </sheetData>
  <protectedRanges>
    <protectedRange sqref="E10:E14 E16:E18" name="Intervalo1_1_1"/>
  </protectedRanges>
  <mergeCells count="17">
    <mergeCell ref="A47:D47"/>
    <mergeCell ref="A45:D45"/>
    <mergeCell ref="A34:D34"/>
    <mergeCell ref="A40:D40"/>
    <mergeCell ref="A42:D42"/>
    <mergeCell ref="A1:E1"/>
    <mergeCell ref="A2:E2"/>
    <mergeCell ref="A4:D4"/>
    <mergeCell ref="A7:D7"/>
    <mergeCell ref="A8:A9"/>
    <mergeCell ref="B8:D8"/>
    <mergeCell ref="E8:E9"/>
    <mergeCell ref="A23:D23"/>
    <mergeCell ref="A30:D30"/>
    <mergeCell ref="A31:D31"/>
    <mergeCell ref="A32:D32"/>
    <mergeCell ref="A33:D33"/>
  </mergeCells>
  <printOptions/>
  <pageMargins left="0.511811024" right="0.511811024" top="0.787401575" bottom="0.787401575" header="0.31496062" footer="0.31496062"/>
  <pageSetup horizontalDpi="600" verticalDpi="600" orientation="portrait" paperSize="9" scale="72" r:id="rId2"/>
  <colBreaks count="1" manualBreakCount="1">
    <brk id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2021-05-25T12:54:46Z</cp:lastPrinted>
  <dcterms:created xsi:type="dcterms:W3CDTF">2021-05-14T15:31:52Z</dcterms:created>
  <dcterms:modified xsi:type="dcterms:W3CDTF">2021-09-20T13:49:34Z</dcterms:modified>
  <cp:category/>
  <cp:version/>
  <cp:contentType/>
  <cp:contentStatus/>
</cp:coreProperties>
</file>